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500" windowHeight="6285" tabRatio="948" activeTab="0"/>
  </bookViews>
  <sheets>
    <sheet name="UK companies" sheetId="1" r:id="rId1"/>
    <sheet name="CHT UK Equity Mkt val" sheetId="2" r:id="rId2"/>
    <sheet name="Intl companies &amp;USM" sheetId="3" r:id="rId3"/>
    <sheet name="CHT Mkt val Intl co's" sheetId="4" r:id="rId4"/>
    <sheet name="UK money raised" sheetId="5" r:id="rId5"/>
    <sheet name="CHT UK money raised" sheetId="6" r:id="rId6"/>
    <sheet name="Government mon rsd" sheetId="7" r:id="rId7"/>
    <sheet name="New companies" sheetId="8" r:id="rId8"/>
    <sheet name="CHT New co's" sheetId="9" r:id="rId9"/>
    <sheet name="UK rights" sheetId="10" r:id="rId10"/>
    <sheet name="UK further" sheetId="11" r:id="rId11"/>
    <sheet name="UK Gilt tover" sheetId="12" r:id="rId12"/>
    <sheet name="UK equity tover" sheetId="13" r:id="rId13"/>
    <sheet name="CHT No of bargains" sheetId="14" r:id="rId14"/>
    <sheet name="Intl tover" sheetId="15" r:id="rId15"/>
    <sheet name="Fxd Int tover" sheetId="16" r:id="rId16"/>
  </sheets>
  <definedNames>
    <definedName name="_xlnm.Print_Area" localSheetId="15">'Fxd Int tover'!$A$1:$J$67</definedName>
    <definedName name="_xlnm.Print_Area" localSheetId="6">'Government mon rsd'!$A$1:$O$39</definedName>
    <definedName name="_xlnm.Print_Area" localSheetId="2">'Intl companies &amp;USM'!$A$1:$M$47</definedName>
    <definedName name="_xlnm.Print_Area" localSheetId="14">'Intl tover'!$A$1:$J$26</definedName>
    <definedName name="_xlnm.Print_Area" localSheetId="7">'New companies'!$A$1:$O$120</definedName>
    <definedName name="_xlnm.Print_Area" localSheetId="0">'UK companies'!$A$1:$K$80</definedName>
    <definedName name="_xlnm.Print_Area" localSheetId="12">'UK equity tover'!$A$1:$J$83</definedName>
    <definedName name="_xlnm.Print_Area" localSheetId="10">'UK further'!$A$1:$O$55</definedName>
    <definedName name="_xlnm.Print_Area" localSheetId="11">'UK Gilt tover'!$A$1:$L$52</definedName>
    <definedName name="_xlnm.Print_Area" localSheetId="4">'UK money raised'!$A$1:$R$40</definedName>
    <definedName name="_xlnm.Print_Area" localSheetId="9">'UK rights'!$A$1:$O$72</definedName>
    <definedName name="_xlnm.Print_Titles" localSheetId="7">'New companies'!$1:$8</definedName>
    <definedName name="_xlnm.Print_Titles" localSheetId="12">'UK equity tover'!$1:$7</definedName>
  </definedNames>
  <calcPr fullCalcOnLoad="1"/>
</workbook>
</file>

<file path=xl/sharedStrings.xml><?xml version="1.0" encoding="utf-8"?>
<sst xmlns="http://schemas.openxmlformats.org/spreadsheetml/2006/main" count="1212" uniqueCount="183">
  <si>
    <t xml:space="preserve"> </t>
  </si>
  <si>
    <t>Fixed Interest</t>
  </si>
  <si>
    <t>Equities</t>
  </si>
  <si>
    <t>Nominal</t>
  </si>
  <si>
    <t>Market</t>
  </si>
  <si>
    <t>No. of</t>
  </si>
  <si>
    <t>Value</t>
  </si>
  <si>
    <t>Date</t>
  </si>
  <si>
    <t>Companies</t>
  </si>
  <si>
    <t>Secs.</t>
  </si>
  <si>
    <t>(£m)</t>
  </si>
  <si>
    <t>31.3.66</t>
  </si>
  <si>
    <t>31.3.67</t>
  </si>
  <si>
    <t>31.3.68</t>
  </si>
  <si>
    <t>31.3.69</t>
  </si>
  <si>
    <t>31.3.70</t>
  </si>
  <si>
    <t>31.3.71</t>
  </si>
  <si>
    <t>31.12.72</t>
  </si>
  <si>
    <t>31.12.73</t>
  </si>
  <si>
    <t>31.12.74</t>
  </si>
  <si>
    <t>31.12.75</t>
  </si>
  <si>
    <t>31.12.76</t>
  </si>
  <si>
    <t>31.12.77</t>
  </si>
  <si>
    <t>31.12.78</t>
  </si>
  <si>
    <t>31.12.79</t>
  </si>
  <si>
    <t>31.12.80</t>
  </si>
  <si>
    <t>31.12.81</t>
  </si>
  <si>
    <t>31.12.82</t>
  </si>
  <si>
    <t>31.12.83</t>
  </si>
  <si>
    <t>31.12.84</t>
  </si>
  <si>
    <t>31.12.85</t>
  </si>
  <si>
    <t>31.12.86</t>
  </si>
  <si>
    <t>31.12.87</t>
  </si>
  <si>
    <t>31.12.88</t>
  </si>
  <si>
    <t>31.12.89</t>
  </si>
  <si>
    <t>31.12.90</t>
  </si>
  <si>
    <t>31.12.91</t>
  </si>
  <si>
    <t>31.12.92</t>
  </si>
  <si>
    <t>31.12.93</t>
  </si>
  <si>
    <t>31.12.94</t>
  </si>
  <si>
    <t>UK Only</t>
  </si>
  <si>
    <t>31.12.95</t>
  </si>
  <si>
    <t>31.12.96</t>
  </si>
  <si>
    <t>USM</t>
  </si>
  <si>
    <t>n/a</t>
  </si>
  <si>
    <t>n/a - not available</t>
  </si>
  <si>
    <t xml:space="preserve">UK &amp; Irish </t>
  </si>
  <si>
    <t>of which</t>
  </si>
  <si>
    <t>Total listed</t>
  </si>
  <si>
    <t>New Companies</t>
  </si>
  <si>
    <t>Other Issues</t>
  </si>
  <si>
    <t>Eurobonds</t>
  </si>
  <si>
    <t>AIM</t>
  </si>
  <si>
    <t>Money</t>
  </si>
  <si>
    <t>Raised</t>
  </si>
  <si>
    <t>No.</t>
  </si>
  <si>
    <t>Co.'s</t>
  </si>
  <si>
    <t>Issues</t>
  </si>
  <si>
    <t xml:space="preserve"> -</t>
  </si>
  <si>
    <t>Other</t>
  </si>
  <si>
    <t xml:space="preserve">UK &amp; Foreign Government </t>
  </si>
  <si>
    <t>UK Gilts</t>
  </si>
  <si>
    <t>Redemptions</t>
  </si>
  <si>
    <t>Net</t>
  </si>
  <si>
    <t>Foreign Government</t>
  </si>
  <si>
    <t>** For years 1981 to 1992 non-money raising issues are included. From 1993 only money raising issues are shown.</t>
  </si>
  <si>
    <t>Convertibles</t>
  </si>
  <si>
    <t>Preference</t>
  </si>
  <si>
    <t>Total</t>
  </si>
  <si>
    <t>1973</t>
  </si>
  <si>
    <t xml:space="preserve"> - 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</si>
  <si>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</si>
  <si>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</si>
  <si>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</si>
  <si>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</si>
  <si>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</si>
  <si>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</si>
  <si>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</si>
  <si>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</si>
  <si>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</si>
  <si>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</si>
  <si>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</si>
  <si>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</si>
  <si>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</si>
  <si>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</si>
  <si>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</si>
  <si>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</si>
  <si>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</si>
  <si>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Jan - Mar</t>
  </si>
  <si>
    <t>Apr - Jun</t>
  </si>
  <si>
    <t>Listed UK &amp; Irish</t>
  </si>
  <si>
    <t>Value (£m)</t>
  </si>
  <si>
    <t>Equity &amp; Fixed Interest</t>
  </si>
  <si>
    <t>Jul - Sept</t>
  </si>
  <si>
    <t>Oct - Dec</t>
  </si>
  <si>
    <t xml:space="preserve">          Total</t>
  </si>
  <si>
    <t>Listed - UK &amp; Irish</t>
  </si>
  <si>
    <t>1970</t>
  </si>
  <si>
    <t>1971</t>
  </si>
  <si>
    <t>1972</t>
  </si>
  <si>
    <t>1991</t>
  </si>
  <si>
    <t>-</t>
  </si>
  <si>
    <t xml:space="preserve">Rights issues: historic series </t>
  </si>
  <si>
    <t xml:space="preserve">  </t>
  </si>
  <si>
    <t>Customer and Intra Market Business</t>
  </si>
  <si>
    <t xml:space="preserve">Annually </t>
  </si>
  <si>
    <t>Average</t>
  </si>
  <si>
    <t>Value per</t>
  </si>
  <si>
    <t>Shorts</t>
  </si>
  <si>
    <t>Mediums</t>
  </si>
  <si>
    <t>Others</t>
  </si>
  <si>
    <t>Index</t>
  </si>
  <si>
    <t>Variable</t>
  </si>
  <si>
    <t>Bargain</t>
  </si>
  <si>
    <t>Bargains</t>
  </si>
  <si>
    <t>Bus.</t>
  </si>
  <si>
    <t>(0-7 yrs)</t>
  </si>
  <si>
    <t>(7-15 yrs)</t>
  </si>
  <si>
    <t>(over 15 yrs)</t>
  </si>
  <si>
    <t>Linked</t>
  </si>
  <si>
    <t>Rate</t>
  </si>
  <si>
    <t>(£)</t>
  </si>
  <si>
    <t>per Day</t>
  </si>
  <si>
    <t>Days</t>
  </si>
  <si>
    <t>1964</t>
  </si>
  <si>
    <t>1965</t>
  </si>
  <si>
    <t>1966</t>
  </si>
  <si>
    <t>1967</t>
  </si>
  <si>
    <t>1968</t>
  </si>
  <si>
    <t>1969</t>
  </si>
  <si>
    <t>Figures prior to April 1973 are for the London unit only</t>
  </si>
  <si>
    <t>Before 1987 customer business only due to single capacity</t>
  </si>
  <si>
    <t>Shares</t>
  </si>
  <si>
    <t>No, of</t>
  </si>
  <si>
    <t>Traded</t>
  </si>
  <si>
    <t xml:space="preserve">Bargains </t>
  </si>
  <si>
    <t>(m)</t>
  </si>
  <si>
    <t>(£000's)</t>
  </si>
  <si>
    <t>Figures prior to April 1973 are for London Unit only</t>
  </si>
  <si>
    <t>UK &amp; Foreign</t>
  </si>
  <si>
    <t>Customer Business</t>
  </si>
  <si>
    <t>UK Local</t>
  </si>
  <si>
    <t>Debs</t>
  </si>
  <si>
    <t>Business</t>
  </si>
  <si>
    <t>Authority</t>
  </si>
  <si>
    <t>Bulldogs</t>
  </si>
  <si>
    <t>&amp; Loans</t>
  </si>
  <si>
    <t>Bonds</t>
  </si>
  <si>
    <t>Intra Market Business</t>
  </si>
  <si>
    <t>31.12.97</t>
  </si>
  <si>
    <t>31.12.98</t>
  </si>
  <si>
    <t>31.12.99</t>
  </si>
  <si>
    <t>Further issues: historic series (excluding rights issues)</t>
  </si>
  <si>
    <t>UK and Irish</t>
  </si>
  <si>
    <t>techMARK</t>
  </si>
  <si>
    <t>UK - Number of companies and market capitalisation</t>
  </si>
  <si>
    <t>International - Number of companies and market capitalisation</t>
  </si>
  <si>
    <t>Unlisted Securities Market (USM)</t>
  </si>
  <si>
    <t>International</t>
  </si>
  <si>
    <t>UK only</t>
  </si>
  <si>
    <t>Money raised by British &amp; foreign government</t>
  </si>
  <si>
    <t xml:space="preserve">Money raised by UK securities </t>
  </si>
  <si>
    <t>Listed - International</t>
  </si>
  <si>
    <t>Unlisted Securities Market</t>
  </si>
  <si>
    <t>New companies admitted</t>
  </si>
  <si>
    <t>Equity &amp; Fixed Interest (excluding Eurobonds)</t>
  </si>
  <si>
    <t>British Government securities (gilts) turnover</t>
  </si>
  <si>
    <t>1997 data not available</t>
  </si>
  <si>
    <t>UK Equity turnover</t>
  </si>
  <si>
    <t>International equity turnover</t>
  </si>
  <si>
    <t>Fixed Interest turnover</t>
  </si>
  <si>
    <t>31.12.00</t>
  </si>
  <si>
    <t>Listed</t>
  </si>
  <si>
    <t>UK</t>
  </si>
  <si>
    <t>Equity Turnover</t>
  </si>
  <si>
    <t>Figures prior to 1987 contain a small amount of overseas business</t>
  </si>
  <si>
    <t>AIM and / or USM figures are included in the total UK Equity turnover figures</t>
  </si>
  <si>
    <t>31.3.63</t>
  </si>
  <si>
    <t>31.12.01</t>
  </si>
  <si>
    <t>techMARK mediscience</t>
  </si>
  <si>
    <t>31.12.02</t>
  </si>
  <si>
    <t>31.12.03</t>
  </si>
  <si>
    <t>31.12.04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</si>
</sst>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0.0"/>
    <numFmt numFmtId="166" formatCode="#,##0;\(#,##0\)"/>
    <numFmt numFmtId="167" formatCode="#,##0.0;\(#,##0.0\)"/>
    <numFmt numFmtId="168" formatCode="#,##0\ ;\(#,##0\)"/>
    <numFmt numFmtId="169" formatCode="#,##0.0\ ;\(#,##0.0\)"/>
    <numFmt numFmtId="170" formatCode="#,##0.000"/>
    <numFmt numFmtId="171" formatCode="0.000"/>
    <numFmt numFmtId="172" formatCode="_-* #,##0.0_-;\-* #,##0.0_-;_-* &quot;-&quot;??_-;_-@_-"/>
    <numFmt numFmtId="173" formatCode="_-* #,##0_-;\-* #,##0_-;_-* &quot;-&quot;??_-;_-@_-"/>
    <numFmt numFmtId="174" formatCode="#,##0.0000"/>
    <numFmt numFmtId="175" formatCode="#,##0.00000"/>
    <numFmt numFmtId="176" formatCode="#,##0.000000"/>
    <numFmt numFmtId="177" formatCode="0.00000"/>
    <numFmt numFmtId="178" formatCode="0.0000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d/m/yy"/>
    <numFmt numFmtId="188" formatCode="d/m/yy\ h:mm"/>
    <numFmt numFmtId="189" formatCode="00\-00"/>
    <numFmt numFmtId="190" formatCode="0.000%"/>
    <numFmt numFmtId="191" formatCode="0.0000%"/>
    <numFmt numFmtId="192" formatCode="0.00000%"/>
    <numFmt numFmtId="193" formatCode="\(0\)"/>
    <numFmt numFmtId="194" formatCode="\+0.0;\-0.0"/>
    <numFmt numFmtId="195" formatCode="\+0.0\ ;\ \-0.0"/>
    <numFmt numFmtId="196" formatCode="mmmm\ yyyy"/>
    <numFmt numFmtId="197" formatCode="#,##0.0;[Red]\-#,##0.0"/>
    <numFmt numFmtId="198" formatCode="d\.m\.yy"/>
    <numFmt numFmtId="199" formatCode="#,##0.00\ ;\(#,##0.00\)"/>
    <numFmt numFmtId="200" formatCode="0.0%"/>
    <numFmt numFmtId="201" formatCode="dd\.mm\.yy"/>
    <numFmt numFmtId="202" formatCode="mmm\ yy"/>
    <numFmt numFmtId="203" formatCode="mm/yyyy"/>
    <numFmt numFmtId="204" formatCode="dd\ mmmm\ yy"/>
    <numFmt numFmtId="205" formatCode="0,000"/>
    <numFmt numFmtId="206" formatCode="\+0.0%\ ;\ \-0.0%"/>
    <numFmt numFmtId="207" formatCode="\+0.0;\ \-0.0"/>
    <numFmt numFmtId="208" formatCode="\+0"/>
    <numFmt numFmtId="209" formatCode="0\-000\-000"/>
    <numFmt numFmtId="210" formatCode="0000000"/>
    <numFmt numFmtId="211" formatCode="&quot;£&quot;#,##0.0000"/>
    <numFmt numFmtId="212" formatCode="000"/>
    <numFmt numFmtId="213" formatCode="yyyy\-mm\-dd\ hh:mm:ss\.ss"/>
    <numFmt numFmtId="214" formatCode="d"/>
    <numFmt numFmtId="215" formatCode="dd/mm"/>
    <numFmt numFmtId="216" formatCode="_-* #,##0.0_-;\-* #,##0.0_-;_-* &quot;-&quot;?_-;_-@_-"/>
    <numFmt numFmtId="217" formatCode="yyyy"/>
    <numFmt numFmtId="218" formatCode="#,##0.000\ ;\(#,##0.000\)"/>
    <numFmt numFmtId="219" formatCode="#,##0.0000\ ;\(#,##0.0000\)"/>
    <numFmt numFmtId="220" formatCode="#,##0.00000\ ;\(#,##0.00000\)"/>
    <numFmt numFmtId="221" formatCode="#,##0.000000\ ;\(#,##0.000000\)"/>
    <numFmt numFmtId="222" formatCode="_-* #,##0.000_-;\-* #,##0.000_-;_-* &quot;-&quot;??_-;_-@_-"/>
    <numFmt numFmtId="223" formatCode="mmm\-yyyy"/>
    <numFmt numFmtId="224" formatCode="#,##0.00;\(#,##0.00\)"/>
    <numFmt numFmtId="225" formatCode="[$-809]dd\ mmmm\ yyyy"/>
    <numFmt numFmtId="226" formatCode="yyyy"/>
  </numFmts>
  <fonts count="49">
    <font>
      <sz val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0"/>
    </font>
    <font>
      <i/>
      <sz val="10"/>
      <name val="Arial"/>
      <family val="2"/>
    </font>
    <font>
      <i/>
      <sz val="10"/>
      <name val="Helv"/>
      <family val="0"/>
    </font>
    <font>
      <b/>
      <sz val="8"/>
      <color indexed="8"/>
      <name val="Arial"/>
      <family val="2"/>
    </font>
    <font>
      <i/>
      <sz val="10"/>
      <name val="Helvetica-Light"/>
      <family val="2"/>
    </font>
    <font>
      <sz val="9"/>
      <name val="Helvetica-Light"/>
      <family val="2"/>
    </font>
    <font>
      <sz val="10"/>
      <name val="Helvetica-Light"/>
      <family val="0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20"/>
      <name val="Arial"/>
      <family val="2"/>
    </font>
    <font>
      <b/>
      <sz val="10"/>
      <color indexed="20"/>
      <name val="Arial"/>
      <family val="2"/>
    </font>
    <font>
      <b/>
      <sz val="8"/>
      <color indexed="20"/>
      <name val="Helvetica (PCL6)"/>
      <family val="2"/>
    </font>
    <font>
      <b/>
      <sz val="9"/>
      <color indexed="20"/>
      <name val="Helvetica-Light"/>
      <family val="2"/>
    </font>
    <font>
      <b/>
      <i/>
      <sz val="10"/>
      <color indexed="20"/>
      <name val="Helvetica-Light"/>
      <family val="2"/>
    </font>
    <font>
      <b/>
      <i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9"/>
      <color indexed="10"/>
      <name val="Arial"/>
      <family val="2"/>
    </font>
    <font>
      <sz val="10"/>
      <color indexed="13"/>
      <name val="Arial"/>
      <family val="2"/>
    </font>
    <font>
      <b/>
      <sz val="10"/>
      <color indexed="61"/>
      <name val="Arial"/>
      <family val="2"/>
    </font>
    <font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Helvetica-Light"/>
      <family val="2"/>
    </font>
    <font>
      <sz val="9"/>
      <color indexed="9"/>
      <name val="Helvetica-Light"/>
      <family val="2"/>
    </font>
    <font>
      <b/>
      <sz val="8"/>
      <color indexed="61"/>
      <name val="Arial"/>
      <family val="2"/>
    </font>
    <font>
      <sz val="10"/>
      <color indexed="20"/>
      <name val="Arial"/>
      <family val="2"/>
    </font>
    <font>
      <sz val="8"/>
      <color indexed="61"/>
      <name val="Arial"/>
      <family val="2"/>
    </font>
    <font>
      <sz val="8"/>
      <name val="Helvetica (PCL6)"/>
      <family val="2"/>
    </font>
    <font>
      <sz val="10"/>
      <color indexed="61"/>
      <name val="Arial"/>
      <family val="2"/>
    </font>
    <font>
      <sz val="9"/>
      <color indexed="61"/>
      <name val="Helvetica-Ligh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" fontId="2" fillId="0" borderId="2" xfId="0" applyNumberFormat="1" applyFont="1" applyBorder="1" applyAlignment="1">
      <alignment horizontal="left"/>
    </xf>
    <xf numFmtId="1" fontId="2" fillId="0" borderId="2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1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4" fillId="0" borderId="0" xfId="0" applyNumberFormat="1" applyFont="1" applyAlignment="1">
      <alignment horizontal="lef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left"/>
    </xf>
    <xf numFmtId="164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164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Continuous"/>
    </xf>
    <xf numFmtId="164" fontId="6" fillId="0" borderId="2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left"/>
    </xf>
    <xf numFmtId="3" fontId="7" fillId="0" borderId="2" xfId="0" applyNumberFormat="1" applyFont="1" applyBorder="1" applyAlignment="1">
      <alignment horizontal="centerContinuous"/>
    </xf>
    <xf numFmtId="164" fontId="7" fillId="0" borderId="2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2" xfId="0" applyNumberFormat="1" applyFont="1" applyBorder="1" applyAlignment="1">
      <alignment horizontal="left"/>
    </xf>
    <xf numFmtId="3" fontId="7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right"/>
    </xf>
    <xf numFmtId="167" fontId="6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" fontId="10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169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6" fillId="0" borderId="2" xfId="0" applyFont="1" applyBorder="1" applyAlignment="1">
      <alignment horizontal="left"/>
    </xf>
    <xf numFmtId="164" fontId="6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left"/>
    </xf>
    <xf numFmtId="170" fontId="3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left"/>
    </xf>
    <xf numFmtId="170" fontId="3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170" fontId="3" fillId="0" borderId="2" xfId="0" applyNumberFormat="1" applyFont="1" applyBorder="1" applyAlignment="1">
      <alignment horizontal="centerContinuous"/>
    </xf>
    <xf numFmtId="170" fontId="3" fillId="0" borderId="0" xfId="0" applyNumberFormat="1" applyFont="1" applyBorder="1" applyAlignment="1">
      <alignment horizontal="left"/>
    </xf>
    <xf numFmtId="3" fontId="6" fillId="0" borderId="2" xfId="0" applyNumberFormat="1" applyFont="1" applyBorder="1" applyAlignment="1">
      <alignment horizontal="left"/>
    </xf>
    <xf numFmtId="170" fontId="3" fillId="0" borderId="2" xfId="0" applyNumberFormat="1" applyFont="1" applyBorder="1" applyAlignment="1">
      <alignment horizontal="left"/>
    </xf>
    <xf numFmtId="170" fontId="6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right"/>
    </xf>
    <xf numFmtId="1" fontId="6" fillId="0" borderId="2" xfId="0" applyNumberFormat="1" applyFont="1" applyBorder="1" applyAlignment="1">
      <alignment horizontal="right"/>
    </xf>
    <xf numFmtId="170" fontId="6" fillId="0" borderId="2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170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" fontId="3" fillId="0" borderId="0" xfId="0" applyNumberFormat="1" applyFont="1" applyBorder="1" applyAlignment="1">
      <alignment horizontal="right"/>
    </xf>
    <xf numFmtId="170" fontId="3" fillId="0" borderId="0" xfId="0" applyNumberFormat="1" applyFont="1" applyBorder="1" applyAlignment="1">
      <alignment/>
    </xf>
    <xf numFmtId="171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left"/>
    </xf>
    <xf numFmtId="1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168" fontId="2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169" fontId="3" fillId="0" borderId="0" xfId="0" applyNumberFormat="1" applyFont="1" applyAlignment="1">
      <alignment/>
    </xf>
    <xf numFmtId="169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3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fill"/>
    </xf>
    <xf numFmtId="0" fontId="7" fillId="0" borderId="0" xfId="0" applyFont="1" applyAlignment="1">
      <alignment horizontal="right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2" xfId="0" applyFont="1" applyBorder="1" applyAlignment="1">
      <alignment horizontal="right"/>
    </xf>
    <xf numFmtId="1" fontId="7" fillId="0" borderId="2" xfId="0" applyNumberFormat="1" applyFont="1" applyBorder="1" applyAlignment="1">
      <alignment horizontal="right"/>
    </xf>
    <xf numFmtId="1" fontId="12" fillId="0" borderId="2" xfId="0" applyNumberFormat="1" applyFont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3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4" fontId="3" fillId="0" borderId="0" xfId="0" applyNumberFormat="1" applyFont="1" applyAlignment="1">
      <alignment/>
    </xf>
    <xf numFmtId="0" fontId="15" fillId="0" borderId="0" xfId="0" applyFont="1" applyAlignment="1">
      <alignment/>
    </xf>
    <xf numFmtId="172" fontId="3" fillId="0" borderId="0" xfId="15" applyNumberFormat="1" applyFont="1" applyAlignment="1">
      <alignment/>
    </xf>
    <xf numFmtId="176" fontId="3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left"/>
    </xf>
    <xf numFmtId="1" fontId="12" fillId="0" borderId="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3" fontId="10" fillId="0" borderId="0" xfId="0" applyNumberFormat="1" applyFont="1" applyAlignment="1">
      <alignment horizontal="right"/>
    </xf>
    <xf numFmtId="170" fontId="10" fillId="0" borderId="0" xfId="0" applyNumberFormat="1" applyFont="1" applyAlignment="1">
      <alignment horizontal="right"/>
    </xf>
    <xf numFmtId="3" fontId="10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left"/>
    </xf>
    <xf numFmtId="170" fontId="0" fillId="0" borderId="2" xfId="0" applyNumberFormat="1" applyFont="1" applyBorder="1" applyAlignment="1">
      <alignment horizontal="left"/>
    </xf>
    <xf numFmtId="164" fontId="10" fillId="0" borderId="0" xfId="0" applyNumberFormat="1" applyFont="1" applyAlignment="1">
      <alignment/>
    </xf>
    <xf numFmtId="171" fontId="10" fillId="0" borderId="0" xfId="0" applyNumberFormat="1" applyFont="1" applyAlignment="1">
      <alignment/>
    </xf>
    <xf numFmtId="170" fontId="10" fillId="0" borderId="0" xfId="0" applyNumberFormat="1" applyFont="1" applyAlignment="1">
      <alignment/>
    </xf>
    <xf numFmtId="164" fontId="10" fillId="0" borderId="0" xfId="0" applyNumberFormat="1" applyFont="1" applyAlignment="1">
      <alignment horizontal="right"/>
    </xf>
    <xf numFmtId="164" fontId="17" fillId="0" borderId="0" xfId="0" applyNumberFormat="1" applyFont="1" applyAlignment="1">
      <alignment/>
    </xf>
    <xf numFmtId="1" fontId="10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0" fontId="19" fillId="0" borderId="0" xfId="0" applyFont="1" applyAlignment="1">
      <alignment/>
    </xf>
    <xf numFmtId="172" fontId="16" fillId="0" borderId="0" xfId="15" applyNumberFormat="1" applyFont="1" applyAlignment="1">
      <alignment/>
    </xf>
    <xf numFmtId="173" fontId="16" fillId="0" borderId="0" xfId="15" applyNumberFormat="1" applyFont="1" applyAlignment="1">
      <alignment/>
    </xf>
    <xf numFmtId="1" fontId="3" fillId="0" borderId="0" xfId="0" applyNumberFormat="1" applyFont="1" applyAlignment="1">
      <alignment horizontal="right"/>
    </xf>
    <xf numFmtId="14" fontId="3" fillId="0" borderId="0" xfId="0" applyNumberFormat="1" applyFont="1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69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164" fontId="22" fillId="0" borderId="0" xfId="0" applyNumberFormat="1" applyFont="1" applyAlignment="1">
      <alignment horizontal="right"/>
    </xf>
    <xf numFmtId="3" fontId="13" fillId="0" borderId="0" xfId="0" applyNumberFormat="1" applyFont="1" applyAlignment="1" quotePrefix="1">
      <alignment/>
    </xf>
    <xf numFmtId="175" fontId="3" fillId="0" borderId="0" xfId="0" applyNumberFormat="1" applyFont="1" applyAlignment="1">
      <alignment/>
    </xf>
    <xf numFmtId="221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/>
    </xf>
    <xf numFmtId="165" fontId="3" fillId="0" borderId="0" xfId="0" applyNumberFormat="1" applyFont="1" applyAlignment="1">
      <alignment horizontal="right"/>
    </xf>
    <xf numFmtId="1" fontId="24" fillId="0" borderId="0" xfId="0" applyNumberFormat="1" applyFont="1" applyAlignment="1">
      <alignment horizontal="right"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164" fontId="24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164" fontId="26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4" fontId="25" fillId="0" borderId="0" xfId="0" applyNumberFormat="1" applyFont="1" applyBorder="1" applyAlignment="1">
      <alignment horizontal="right"/>
    </xf>
    <xf numFmtId="0" fontId="27" fillId="0" borderId="0" xfId="0" applyFont="1" applyAlignment="1">
      <alignment/>
    </xf>
    <xf numFmtId="3" fontId="28" fillId="0" borderId="0" xfId="0" applyNumberFormat="1" applyFont="1" applyAlignment="1">
      <alignment/>
    </xf>
    <xf numFmtId="1" fontId="25" fillId="0" borderId="0" xfId="0" applyNumberFormat="1" applyFont="1" applyBorder="1" applyAlignment="1">
      <alignment horizontal="left"/>
    </xf>
    <xf numFmtId="166" fontId="25" fillId="0" borderId="0" xfId="0" applyNumberFormat="1" applyFont="1" applyBorder="1" applyAlignment="1">
      <alignment horizontal="right"/>
    </xf>
    <xf numFmtId="167" fontId="25" fillId="0" borderId="0" xfId="0" applyNumberFormat="1" applyFont="1" applyBorder="1" applyAlignment="1">
      <alignment horizontal="right"/>
    </xf>
    <xf numFmtId="0" fontId="25" fillId="0" borderId="0" xfId="0" applyFont="1" applyAlignment="1">
      <alignment horizontal="right"/>
    </xf>
    <xf numFmtId="1" fontId="25" fillId="0" borderId="0" xfId="0" applyNumberFormat="1" applyFont="1" applyAlignment="1">
      <alignment/>
    </xf>
    <xf numFmtId="3" fontId="29" fillId="0" borderId="0" xfId="0" applyNumberFormat="1" applyFont="1" applyAlignment="1">
      <alignment horizontal="right"/>
    </xf>
    <xf numFmtId="164" fontId="29" fillId="0" borderId="0" xfId="0" applyNumberFormat="1" applyFont="1" applyAlignment="1">
      <alignment horizontal="right"/>
    </xf>
    <xf numFmtId="170" fontId="29" fillId="0" borderId="0" xfId="0" applyNumberFormat="1" applyFont="1" applyAlignment="1">
      <alignment horizontal="right"/>
    </xf>
    <xf numFmtId="170" fontId="25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4" fontId="25" fillId="0" borderId="0" xfId="0" applyNumberFormat="1" applyFont="1" applyAlignment="1">
      <alignment horizontal="right"/>
    </xf>
    <xf numFmtId="1" fontId="25" fillId="0" borderId="0" xfId="0" applyNumberFormat="1" applyFont="1" applyAlignment="1">
      <alignment horizontal="right"/>
    </xf>
    <xf numFmtId="3" fontId="29" fillId="0" borderId="0" xfId="0" applyNumberFormat="1" applyFont="1" applyAlignment="1">
      <alignment/>
    </xf>
    <xf numFmtId="165" fontId="25" fillId="0" borderId="0" xfId="0" applyNumberFormat="1" applyFont="1" applyAlignment="1">
      <alignment/>
    </xf>
    <xf numFmtId="171" fontId="25" fillId="0" borderId="0" xfId="0" applyNumberFormat="1" applyFont="1" applyAlignment="1">
      <alignment/>
    </xf>
    <xf numFmtId="165" fontId="25" fillId="0" borderId="0" xfId="0" applyNumberFormat="1" applyFont="1" applyAlignment="1">
      <alignment horizontal="right"/>
    </xf>
    <xf numFmtId="164" fontId="29" fillId="0" borderId="0" xfId="0" applyNumberFormat="1" applyFont="1" applyAlignment="1">
      <alignment/>
    </xf>
    <xf numFmtId="171" fontId="29" fillId="0" borderId="0" xfId="0" applyNumberFormat="1" applyFont="1" applyAlignment="1">
      <alignment/>
    </xf>
    <xf numFmtId="164" fontId="25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169" fontId="25" fillId="0" borderId="0" xfId="0" applyNumberFormat="1" applyFont="1" applyAlignment="1">
      <alignment/>
    </xf>
    <xf numFmtId="168" fontId="25" fillId="0" borderId="0" xfId="0" applyNumberFormat="1" applyFont="1" applyAlignment="1">
      <alignment/>
    </xf>
    <xf numFmtId="169" fontId="25" fillId="0" borderId="0" xfId="0" applyNumberFormat="1" applyFont="1" applyAlignment="1">
      <alignment horizontal="left"/>
    </xf>
    <xf numFmtId="172" fontId="25" fillId="0" borderId="0" xfId="15" applyNumberFormat="1" applyFont="1" applyAlignment="1">
      <alignment/>
    </xf>
    <xf numFmtId="3" fontId="25" fillId="0" borderId="0" xfId="0" applyNumberFormat="1" applyFont="1" applyAlignment="1">
      <alignment horizontal="left"/>
    </xf>
    <xf numFmtId="168" fontId="25" fillId="0" borderId="0" xfId="0" applyNumberFormat="1" applyFont="1" applyAlignment="1">
      <alignment horizontal="left"/>
    </xf>
    <xf numFmtId="0" fontId="30" fillId="0" borderId="0" xfId="0" applyFont="1" applyAlignment="1">
      <alignment horizontal="right"/>
    </xf>
    <xf numFmtId="0" fontId="20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170" fontId="19" fillId="0" borderId="0" xfId="0" applyNumberFormat="1" applyFont="1" applyAlignment="1">
      <alignment horizontal="right"/>
    </xf>
    <xf numFmtId="170" fontId="32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168" fontId="19" fillId="0" borderId="0" xfId="0" applyNumberFormat="1" applyFont="1" applyAlignment="1">
      <alignment/>
    </xf>
    <xf numFmtId="0" fontId="34" fillId="0" borderId="0" xfId="0" applyFont="1" applyAlignment="1">
      <alignment horizontal="right"/>
    </xf>
    <xf numFmtId="0" fontId="35" fillId="0" borderId="0" xfId="0" applyFont="1" applyAlignment="1">
      <alignment/>
    </xf>
    <xf numFmtId="1" fontId="35" fillId="0" borderId="0" xfId="0" applyNumberFormat="1" applyFont="1" applyAlignment="1">
      <alignment horizontal="right"/>
    </xf>
    <xf numFmtId="164" fontId="35" fillId="0" borderId="0" xfId="0" applyNumberFormat="1" applyFont="1" applyAlignment="1">
      <alignment horizontal="right"/>
    </xf>
    <xf numFmtId="1" fontId="34" fillId="0" borderId="0" xfId="0" applyNumberFormat="1" applyFont="1" applyAlignment="1">
      <alignment horizontal="right"/>
    </xf>
    <xf numFmtId="0" fontId="34" fillId="0" borderId="0" xfId="0" applyFont="1" applyAlignment="1">
      <alignment/>
    </xf>
    <xf numFmtId="164" fontId="25" fillId="0" borderId="0" xfId="0" applyNumberFormat="1" applyFont="1" applyFill="1" applyBorder="1" applyAlignment="1">
      <alignment horizontal="right"/>
    </xf>
    <xf numFmtId="0" fontId="19" fillId="0" borderId="0" xfId="0" applyFont="1" applyBorder="1" applyAlignment="1">
      <alignment/>
    </xf>
    <xf numFmtId="0" fontId="32" fillId="0" borderId="0" xfId="0" applyFont="1" applyBorder="1" applyAlignment="1">
      <alignment horizontal="right"/>
    </xf>
    <xf numFmtId="0" fontId="36" fillId="0" borderId="0" xfId="0" applyFont="1" applyBorder="1" applyAlignment="1">
      <alignment horizontal="right"/>
    </xf>
    <xf numFmtId="0" fontId="36" fillId="0" borderId="0" xfId="0" applyFont="1" applyBorder="1" applyAlignment="1">
      <alignment horizontal="center"/>
    </xf>
    <xf numFmtId="164" fontId="25" fillId="0" borderId="0" xfId="0" applyNumberFormat="1" applyFont="1" applyFill="1" applyAlignment="1">
      <alignment horizontal="right"/>
    </xf>
    <xf numFmtId="1" fontId="25" fillId="0" borderId="0" xfId="0" applyNumberFormat="1" applyFont="1" applyFill="1" applyAlignment="1">
      <alignment/>
    </xf>
    <xf numFmtId="3" fontId="29" fillId="0" borderId="0" xfId="0" applyNumberFormat="1" applyFont="1" applyFill="1" applyAlignment="1">
      <alignment horizontal="right"/>
    </xf>
    <xf numFmtId="164" fontId="29" fillId="0" borderId="0" xfId="0" applyNumberFormat="1" applyFont="1" applyFill="1" applyAlignment="1">
      <alignment horizontal="right"/>
    </xf>
    <xf numFmtId="170" fontId="29" fillId="0" borderId="0" xfId="0" applyNumberFormat="1" applyFont="1" applyFill="1" applyAlignment="1">
      <alignment horizontal="right"/>
    </xf>
    <xf numFmtId="170" fontId="25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right"/>
    </xf>
    <xf numFmtId="0" fontId="37" fillId="0" borderId="0" xfId="0" applyFont="1" applyAlignment="1">
      <alignment horizontal="left"/>
    </xf>
    <xf numFmtId="164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left"/>
    </xf>
    <xf numFmtId="3" fontId="25" fillId="0" borderId="0" xfId="0" applyNumberFormat="1" applyFont="1" applyFill="1" applyAlignment="1">
      <alignment/>
    </xf>
    <xf numFmtId="174" fontId="3" fillId="0" borderId="0" xfId="0" applyNumberFormat="1" applyFont="1" applyAlignment="1">
      <alignment/>
    </xf>
    <xf numFmtId="220" fontId="3" fillId="0" borderId="0" xfId="0" applyNumberFormat="1" applyFont="1" applyAlignment="1">
      <alignment/>
    </xf>
    <xf numFmtId="1" fontId="38" fillId="0" borderId="0" xfId="0" applyNumberFormat="1" applyFont="1" applyFill="1" applyBorder="1" applyAlignment="1">
      <alignment horizontal="left"/>
    </xf>
    <xf numFmtId="169" fontId="25" fillId="0" borderId="0" xfId="0" applyNumberFormat="1" applyFont="1" applyFill="1" applyAlignment="1">
      <alignment/>
    </xf>
    <xf numFmtId="164" fontId="37" fillId="0" borderId="0" xfId="0" applyNumberFormat="1" applyFont="1" applyFill="1" applyAlignment="1">
      <alignment/>
    </xf>
    <xf numFmtId="168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168" fontId="23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17" fontId="22" fillId="0" borderId="0" xfId="0" applyNumberFormat="1" applyFont="1" applyAlignment="1">
      <alignment horizontal="right"/>
    </xf>
    <xf numFmtId="164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 horizontal="right"/>
    </xf>
    <xf numFmtId="201" fontId="22" fillId="0" borderId="0" xfId="0" applyNumberFormat="1" applyFont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4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40" fillId="0" borderId="0" xfId="0" applyFont="1" applyBorder="1" applyAlignment="1">
      <alignment horizontal="right"/>
    </xf>
    <xf numFmtId="0" fontId="40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5" fillId="0" borderId="0" xfId="0" applyFont="1" applyAlignment="1">
      <alignment horizontal="right"/>
    </xf>
    <xf numFmtId="170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165" fontId="22" fillId="0" borderId="0" xfId="0" applyNumberFormat="1" applyFont="1" applyAlignment="1">
      <alignment horizontal="right"/>
    </xf>
    <xf numFmtId="3" fontId="23" fillId="0" borderId="0" xfId="0" applyNumberFormat="1" applyFont="1" applyAlignment="1">
      <alignment/>
    </xf>
    <xf numFmtId="164" fontId="23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1" fontId="43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43" fillId="0" borderId="0" xfId="0" applyNumberFormat="1" applyFont="1" applyFill="1" applyAlignment="1">
      <alignment/>
    </xf>
    <xf numFmtId="164" fontId="43" fillId="0" borderId="0" xfId="0" applyNumberFormat="1" applyFont="1" applyAlignment="1">
      <alignment/>
    </xf>
    <xf numFmtId="0" fontId="43" fillId="0" borderId="0" xfId="0" applyFont="1" applyAlignment="1">
      <alignment/>
    </xf>
    <xf numFmtId="164" fontId="43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0" fontId="44" fillId="0" borderId="0" xfId="0" applyFont="1" applyAlignment="1">
      <alignment/>
    </xf>
    <xf numFmtId="3" fontId="38" fillId="0" borderId="0" xfId="0" applyNumberFormat="1" applyFont="1" applyAlignment="1">
      <alignment/>
    </xf>
    <xf numFmtId="1" fontId="43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3" fillId="0" borderId="0" xfId="0" applyNumberFormat="1" applyFont="1" applyAlignment="1">
      <alignment horizontal="right"/>
    </xf>
    <xf numFmtId="3" fontId="43" fillId="0" borderId="0" xfId="0" applyNumberFormat="1" applyFont="1" applyFill="1" applyAlignment="1">
      <alignment horizontal="right"/>
    </xf>
    <xf numFmtId="3" fontId="35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3" fontId="35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164" fontId="46" fillId="0" borderId="0" xfId="0" applyNumberFormat="1" applyFont="1" applyBorder="1" applyAlignment="1">
      <alignment horizontal="right"/>
    </xf>
    <xf numFmtId="164" fontId="34" fillId="0" borderId="0" xfId="0" applyNumberFormat="1" applyFont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47" fillId="0" borderId="0" xfId="0" applyFont="1" applyAlignment="1">
      <alignment horizontal="right"/>
    </xf>
    <xf numFmtId="0" fontId="48" fillId="0" borderId="0" xfId="0" applyFont="1" applyAlignment="1">
      <alignment/>
    </xf>
    <xf numFmtId="0" fontId="38" fillId="0" borderId="0" xfId="0" applyFont="1" applyAlignment="1">
      <alignment horizontal="right"/>
    </xf>
    <xf numFmtId="0" fontId="45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4" fontId="22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164" fontId="10" fillId="0" borderId="0" xfId="0" applyNumberFormat="1" applyFont="1" applyFill="1" applyAlignment="1">
      <alignment horizontal="right"/>
    </xf>
    <xf numFmtId="170" fontId="10" fillId="0" borderId="0" xfId="0" applyNumberFormat="1" applyFont="1" applyFill="1" applyAlignment="1">
      <alignment horizontal="right"/>
    </xf>
    <xf numFmtId="170" fontId="3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38" fillId="0" borderId="0" xfId="0" applyFont="1" applyAlignment="1">
      <alignment horizontal="right"/>
    </xf>
    <xf numFmtId="2" fontId="30" fillId="0" borderId="0" xfId="0" applyNumberFormat="1" applyFont="1" applyFill="1" applyAlignment="1">
      <alignment/>
    </xf>
    <xf numFmtId="165" fontId="38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169" fontId="6" fillId="0" borderId="0" xfId="0" applyNumberFormat="1" applyFont="1" applyAlignment="1">
      <alignment/>
    </xf>
    <xf numFmtId="169" fontId="23" fillId="0" borderId="0" xfId="0" applyNumberFormat="1" applyFont="1" applyAlignment="1">
      <alignment/>
    </xf>
    <xf numFmtId="169" fontId="3" fillId="0" borderId="0" xfId="0" applyNumberFormat="1" applyFont="1" applyFill="1" applyAlignment="1">
      <alignment/>
    </xf>
    <xf numFmtId="173" fontId="3" fillId="0" borderId="0" xfId="15" applyNumberFormat="1" applyFont="1" applyAlignment="1">
      <alignment/>
    </xf>
    <xf numFmtId="0" fontId="39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1" fontId="35" fillId="0" borderId="0" xfId="0" applyNumberFormat="1" applyFont="1" applyFill="1" applyAlignment="1">
      <alignment horizontal="right"/>
    </xf>
    <xf numFmtId="164" fontId="35" fillId="0" borderId="0" xfId="0" applyNumberFormat="1" applyFont="1" applyFill="1" applyAlignment="1">
      <alignment horizontal="right"/>
    </xf>
    <xf numFmtId="0" fontId="35" fillId="0" borderId="0" xfId="0" applyFont="1" applyFill="1" applyAlignment="1">
      <alignment/>
    </xf>
    <xf numFmtId="164" fontId="35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5" fillId="0" borderId="0" xfId="0" applyFont="1" applyFill="1" applyAlignment="1">
      <alignment horizontal="right"/>
    </xf>
    <xf numFmtId="1" fontId="34" fillId="0" borderId="0" xfId="0" applyNumberFormat="1" applyFont="1" applyFill="1" applyAlignment="1">
      <alignment horizontal="right"/>
    </xf>
    <xf numFmtId="1" fontId="22" fillId="0" borderId="0" xfId="0" applyNumberFormat="1" applyFont="1" applyFill="1" applyAlignment="1">
      <alignment/>
    </xf>
    <xf numFmtId="201" fontId="23" fillId="0" borderId="0" xfId="0" applyNumberFormat="1" applyFont="1" applyAlignment="1">
      <alignment horizontal="right"/>
    </xf>
    <xf numFmtId="164" fontId="23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3" fillId="0" borderId="0" xfId="0" applyNumberFormat="1" applyFont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justify"/>
    </xf>
    <xf numFmtId="14" fontId="22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horizontal="right"/>
    </xf>
    <xf numFmtId="170" fontId="22" fillId="0" borderId="0" xfId="0" applyNumberFormat="1" applyFont="1" applyFill="1" applyAlignment="1">
      <alignment horizontal="right"/>
    </xf>
    <xf numFmtId="170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172" fontId="3" fillId="0" borderId="0" xfId="15" applyNumberFormat="1" applyFont="1" applyAlignment="1">
      <alignment horizontal="right"/>
    </xf>
    <xf numFmtId="164" fontId="30" fillId="0" borderId="0" xfId="0" applyNumberFormat="1" applyFont="1" applyFill="1" applyAlignment="1">
      <alignment/>
    </xf>
    <xf numFmtId="0" fontId="3" fillId="0" borderId="0" xfId="0" applyNumberFormat="1" applyFont="1" applyAlignment="1">
      <alignment horizontal="left"/>
    </xf>
    <xf numFmtId="1" fontId="32" fillId="0" borderId="0" xfId="0" applyNumberFormat="1" applyFont="1" applyAlignment="1">
      <alignment/>
    </xf>
    <xf numFmtId="1" fontId="4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4" fontId="38" fillId="0" borderId="0" xfId="0" applyNumberFormat="1" applyFont="1" applyFill="1" applyBorder="1" applyAlignment="1">
      <alignment horizontal="right"/>
    </xf>
    <xf numFmtId="3" fontId="38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8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72" fontId="3" fillId="0" borderId="0" xfId="15" applyNumberFormat="1" applyFont="1" applyFill="1" applyBorder="1" applyAlignment="1">
      <alignment horizontal="right"/>
    </xf>
    <xf numFmtId="173" fontId="38" fillId="0" borderId="0" xfId="15" applyNumberFormat="1" applyFont="1" applyFill="1" applyBorder="1" applyAlignment="1">
      <alignment horizontal="right"/>
    </xf>
    <xf numFmtId="172" fontId="38" fillId="0" borderId="0" xfId="15" applyNumberFormat="1" applyFont="1" applyFill="1" applyBorder="1" applyAlignment="1">
      <alignment horizontal="right"/>
    </xf>
    <xf numFmtId="165" fontId="43" fillId="0" borderId="0" xfId="0" applyNumberFormat="1" applyFont="1" applyFill="1" applyAlignment="1">
      <alignment horizontal="right"/>
    </xf>
    <xf numFmtId="3" fontId="32" fillId="0" borderId="0" xfId="0" applyNumberFormat="1" applyFont="1" applyAlignment="1">
      <alignment/>
    </xf>
    <xf numFmtId="3" fontId="2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worksheet" Target="worksheets/sheet10.xml" /><Relationship Id="rId16" Type="http://schemas.openxmlformats.org/officeDocument/2006/relationships/worksheet" Target="worksheets/sheet1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UK Equity Market Value
1970 - 2004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35"/>
          <c:w val="0.94825"/>
          <c:h val="0.79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 companies'!$M$18:$M$49</c:f>
              <c:strCache>
                <c:ptCount val="32"/>
                <c:pt idx="0">
                  <c:v>31.12.73</c:v>
                </c:pt>
                <c:pt idx="1">
                  <c:v>31.12.74</c:v>
                </c:pt>
                <c:pt idx="2">
                  <c:v>31.12.75</c:v>
                </c:pt>
                <c:pt idx="3">
                  <c:v>31.12.76</c:v>
                </c:pt>
                <c:pt idx="4">
                  <c:v>31.12.77</c:v>
                </c:pt>
                <c:pt idx="5">
                  <c:v>31.12.78</c:v>
                </c:pt>
                <c:pt idx="6">
                  <c:v>31.12.79</c:v>
                </c:pt>
                <c:pt idx="7">
                  <c:v>31.12.80</c:v>
                </c:pt>
                <c:pt idx="8">
                  <c:v>31.12.81</c:v>
                </c:pt>
                <c:pt idx="9">
                  <c:v>31.12.82</c:v>
                </c:pt>
                <c:pt idx="10">
                  <c:v>31.12.83</c:v>
                </c:pt>
                <c:pt idx="11">
                  <c:v>31.12.84</c:v>
                </c:pt>
                <c:pt idx="12">
                  <c:v>31.12.85</c:v>
                </c:pt>
                <c:pt idx="13">
                  <c:v>31.12.86</c:v>
                </c:pt>
                <c:pt idx="14">
                  <c:v>31.12.87</c:v>
                </c:pt>
                <c:pt idx="15">
                  <c:v>31.12.88</c:v>
                </c:pt>
                <c:pt idx="16">
                  <c:v>31.12.89</c:v>
                </c:pt>
                <c:pt idx="17">
                  <c:v>31.12.90</c:v>
                </c:pt>
                <c:pt idx="18">
                  <c:v>31.12.91</c:v>
                </c:pt>
                <c:pt idx="19">
                  <c:v>31.12.92</c:v>
                </c:pt>
                <c:pt idx="20">
                  <c:v>31.12.93</c:v>
                </c:pt>
                <c:pt idx="21">
                  <c:v>31.12.94</c:v>
                </c:pt>
                <c:pt idx="22">
                  <c:v>31.12.95</c:v>
                </c:pt>
                <c:pt idx="23">
                  <c:v>31.12.96</c:v>
                </c:pt>
                <c:pt idx="24">
                  <c:v>31.12.97</c:v>
                </c:pt>
                <c:pt idx="25">
                  <c:v>31.12.98</c:v>
                </c:pt>
                <c:pt idx="26">
                  <c:v>31.12.99</c:v>
                </c:pt>
                <c:pt idx="27">
                  <c:v>31.12.00</c:v>
                </c:pt>
                <c:pt idx="28">
                  <c:v>31.12.01</c:v>
                </c:pt>
                <c:pt idx="29">
                  <c:v>31.12.02</c:v>
                </c:pt>
                <c:pt idx="30">
                  <c:v>31.12.03</c:v>
                </c:pt>
                <c:pt idx="31">
                  <c:v>31.12.04</c:v>
                </c:pt>
              </c:strCache>
            </c:strRef>
          </c:cat>
          <c:val>
            <c:numRef>
              <c:f>'UK companies'!$O$18:$O$49</c:f>
              <c:numCache>
                <c:ptCount val="32"/>
                <c:pt idx="0">
                  <c:v>40.8412</c:v>
                </c:pt>
                <c:pt idx="1">
                  <c:v>17.465700000000002</c:v>
                </c:pt>
                <c:pt idx="2">
                  <c:v>42.874900000000004</c:v>
                </c:pt>
                <c:pt idx="3">
                  <c:v>41.3264</c:v>
                </c:pt>
                <c:pt idx="4">
                  <c:v>60.7955</c:v>
                </c:pt>
                <c:pt idx="5">
                  <c:v>64.2026</c:v>
                </c:pt>
                <c:pt idx="6">
                  <c:v>67.71560000000001</c:v>
                </c:pt>
                <c:pt idx="7">
                  <c:v>86.72019999999999</c:v>
                </c:pt>
                <c:pt idx="8">
                  <c:v>100.1519</c:v>
                </c:pt>
                <c:pt idx="9">
                  <c:v>122.27860000000001</c:v>
                </c:pt>
                <c:pt idx="10">
                  <c:v>156.8004</c:v>
                </c:pt>
                <c:pt idx="11">
                  <c:v>205.6051</c:v>
                </c:pt>
                <c:pt idx="12">
                  <c:v>246.5059</c:v>
                </c:pt>
                <c:pt idx="13">
                  <c:v>324.0601</c:v>
                </c:pt>
                <c:pt idx="14">
                  <c:v>366.4373</c:v>
                </c:pt>
                <c:pt idx="15">
                  <c:v>398.4879</c:v>
                </c:pt>
                <c:pt idx="16">
                  <c:v>514.854</c:v>
                </c:pt>
                <c:pt idx="17">
                  <c:v>450.5444</c:v>
                </c:pt>
                <c:pt idx="18">
                  <c:v>536.3015</c:v>
                </c:pt>
                <c:pt idx="19">
                  <c:v>624.3933000000001</c:v>
                </c:pt>
                <c:pt idx="20">
                  <c:v>810.1026999999999</c:v>
                </c:pt>
                <c:pt idx="21">
                  <c:v>774.5565</c:v>
                </c:pt>
                <c:pt idx="22">
                  <c:v>900.3296</c:v>
                </c:pt>
                <c:pt idx="23">
                  <c:v>1011.6784</c:v>
                </c:pt>
                <c:pt idx="24">
                  <c:v>1251.4249</c:v>
                </c:pt>
                <c:pt idx="25">
                  <c:v>1422.479981944702</c:v>
                </c:pt>
                <c:pt idx="26">
                  <c:v>1820.0769378040445</c:v>
                </c:pt>
                <c:pt idx="27">
                  <c:v>1796.8107</c:v>
                </c:pt>
                <c:pt idx="28">
                  <c:v>1523.5235</c:v>
                </c:pt>
                <c:pt idx="29">
                  <c:v>1147.82732</c:v>
                </c:pt>
                <c:pt idx="30">
                  <c:v>1355.83325181074</c:v>
                </c:pt>
                <c:pt idx="31">
                  <c:v>1460.70516643299</c:v>
                </c:pt>
              </c:numCache>
            </c:numRef>
          </c:val>
        </c:ser>
        <c:axId val="54534578"/>
        <c:axId val="21049155"/>
      </c:barChart>
      <c:catAx>
        <c:axId val="54534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049155"/>
        <c:crosses val="autoZero"/>
        <c:auto val="1"/>
        <c:lblOffset val="100"/>
        <c:tickLblSkip val="2"/>
        <c:noMultiLvlLbl val="0"/>
      </c:catAx>
      <c:valAx>
        <c:axId val="21049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Equity Market Value (£bn)*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534578"/>
        <c:crossesAt val="1"/>
        <c:crossBetween val="between"/>
        <c:dispUnits/>
      </c:valAx>
      <c:spPr>
        <a:solidFill>
          <a:srgbClr val="FFFF99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Market value of International companies listed on the London Stock Exchange 1970 - 2004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335"/>
          <c:w val="0.94775"/>
          <c:h val="0.79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'Intl companies &amp;USM'!$O$13:$O$47</c:f>
              <c:strCache>
                <c:ptCount val="35"/>
                <c:pt idx="0">
                  <c:v>31.3.70</c:v>
                </c:pt>
                <c:pt idx="1">
                  <c:v>31.3.71</c:v>
                </c:pt>
                <c:pt idx="2">
                  <c:v>31.12.72</c:v>
                </c:pt>
                <c:pt idx="3">
                  <c:v>31.12.73</c:v>
                </c:pt>
                <c:pt idx="4">
                  <c:v>31.12.74</c:v>
                </c:pt>
                <c:pt idx="5">
                  <c:v>31.12.75</c:v>
                </c:pt>
                <c:pt idx="6">
                  <c:v>31.12.76</c:v>
                </c:pt>
                <c:pt idx="7">
                  <c:v>31.12.77</c:v>
                </c:pt>
                <c:pt idx="8">
                  <c:v>31.12.78</c:v>
                </c:pt>
                <c:pt idx="9">
                  <c:v>31.12.79</c:v>
                </c:pt>
                <c:pt idx="10">
                  <c:v>31.12.80</c:v>
                </c:pt>
                <c:pt idx="11">
                  <c:v>31.12.81</c:v>
                </c:pt>
                <c:pt idx="12">
                  <c:v>31.12.82</c:v>
                </c:pt>
                <c:pt idx="13">
                  <c:v>31.12.83</c:v>
                </c:pt>
                <c:pt idx="14">
                  <c:v>31.12.84</c:v>
                </c:pt>
                <c:pt idx="15">
                  <c:v>31.12.85</c:v>
                </c:pt>
                <c:pt idx="16">
                  <c:v>31.12.86</c:v>
                </c:pt>
                <c:pt idx="17">
                  <c:v>31.12.87</c:v>
                </c:pt>
                <c:pt idx="18">
                  <c:v>31.12.88</c:v>
                </c:pt>
                <c:pt idx="19">
                  <c:v>31.12.89</c:v>
                </c:pt>
                <c:pt idx="20">
                  <c:v>31.12.90</c:v>
                </c:pt>
                <c:pt idx="21">
                  <c:v>31.12.91</c:v>
                </c:pt>
                <c:pt idx="22">
                  <c:v>31.12.92</c:v>
                </c:pt>
                <c:pt idx="23">
                  <c:v>31.12.93</c:v>
                </c:pt>
                <c:pt idx="24">
                  <c:v>31.12.94</c:v>
                </c:pt>
                <c:pt idx="25">
                  <c:v>31.12.95</c:v>
                </c:pt>
                <c:pt idx="26">
                  <c:v>31.12.96</c:v>
                </c:pt>
                <c:pt idx="27">
                  <c:v>31.12.97</c:v>
                </c:pt>
                <c:pt idx="28">
                  <c:v>31.12.98</c:v>
                </c:pt>
                <c:pt idx="29">
                  <c:v>31.12.99</c:v>
                </c:pt>
                <c:pt idx="30">
                  <c:v>31.12.00</c:v>
                </c:pt>
                <c:pt idx="31">
                  <c:v>31.12.01</c:v>
                </c:pt>
                <c:pt idx="32">
                  <c:v>31.12.02</c:v>
                </c:pt>
                <c:pt idx="33">
                  <c:v>31.12.03</c:v>
                </c:pt>
                <c:pt idx="34">
                  <c:v>31.12.04</c:v>
                </c:pt>
              </c:strCache>
            </c:strRef>
          </c:cat>
          <c:val>
            <c:numRef>
              <c:f>'Intl companies &amp;USM'!$Q$13:$Q$47</c:f>
              <c:numCache>
                <c:ptCount val="35"/>
                <c:pt idx="0">
                  <c:v>57.135</c:v>
                </c:pt>
                <c:pt idx="1">
                  <c:v>57.1501</c:v>
                </c:pt>
                <c:pt idx="2">
                  <c:v>93.5702</c:v>
                </c:pt>
                <c:pt idx="3">
                  <c:v>115.7705</c:v>
                </c:pt>
                <c:pt idx="4">
                  <c:v>111.8151</c:v>
                </c:pt>
                <c:pt idx="5">
                  <c:v>171.6651</c:v>
                </c:pt>
                <c:pt idx="6">
                  <c:v>211.3742</c:v>
                </c:pt>
                <c:pt idx="7">
                  <c:v>166.7509</c:v>
                </c:pt>
                <c:pt idx="8">
                  <c:v>192.94989999999999</c:v>
                </c:pt>
                <c:pt idx="9">
                  <c:v>143.6147</c:v>
                </c:pt>
                <c:pt idx="10">
                  <c:v>183.8468</c:v>
                </c:pt>
                <c:pt idx="11">
                  <c:v>222.824</c:v>
                </c:pt>
                <c:pt idx="12">
                  <c:v>341.8009</c:v>
                </c:pt>
                <c:pt idx="13">
                  <c:v>486.7957</c:v>
                </c:pt>
                <c:pt idx="14">
                  <c:v>675.8566999999999</c:v>
                </c:pt>
                <c:pt idx="15">
                  <c:v>671.1004</c:v>
                </c:pt>
                <c:pt idx="16">
                  <c:v>818.9621999999999</c:v>
                </c:pt>
                <c:pt idx="17">
                  <c:v>709.8359</c:v>
                </c:pt>
                <c:pt idx="18">
                  <c:v>926.0690999999999</c:v>
                </c:pt>
                <c:pt idx="19">
                  <c:v>1456.1818999999998</c:v>
                </c:pt>
                <c:pt idx="20">
                  <c:v>1124.131</c:v>
                </c:pt>
                <c:pt idx="21">
                  <c:v>1332.1737</c:v>
                </c:pt>
                <c:pt idx="22">
                  <c:v>1552.7504</c:v>
                </c:pt>
                <c:pt idx="23">
                  <c:v>1918.4313</c:v>
                </c:pt>
                <c:pt idx="24">
                  <c:v>1982.8383000000001</c:v>
                </c:pt>
                <c:pt idx="25">
                  <c:v>2357.003</c:v>
                </c:pt>
                <c:pt idx="26">
                  <c:v>2388.3492</c:v>
                </c:pt>
                <c:pt idx="27">
                  <c:v>2429.069939234687</c:v>
                </c:pt>
                <c:pt idx="28">
                  <c:v>2804.5839035550903</c:v>
                </c:pt>
                <c:pt idx="29">
                  <c:v>3577.483779574479</c:v>
                </c:pt>
                <c:pt idx="30">
                  <c:v>3525.7014</c:v>
                </c:pt>
                <c:pt idx="31">
                  <c:v>2580.3592</c:v>
                </c:pt>
                <c:pt idx="32">
                  <c:v>1901.68856</c:v>
                </c:pt>
                <c:pt idx="33">
                  <c:v>1974.81094857635</c:v>
                </c:pt>
                <c:pt idx="34">
                  <c:v>1971.63619628897</c:v>
                </c:pt>
              </c:numCache>
            </c:numRef>
          </c:val>
        </c:ser>
        <c:axId val="55224668"/>
        <c:axId val="27259965"/>
      </c:barChart>
      <c:catAx>
        <c:axId val="55224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259965"/>
        <c:crosses val="autoZero"/>
        <c:auto val="1"/>
        <c:lblOffset val="100"/>
        <c:noMultiLvlLbl val="0"/>
      </c:catAx>
      <c:valAx>
        <c:axId val="27259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Market value (£bn)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22466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Money raised by UK companies
1980 - 2004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 money raised'!$T$11:$T$35</c:f>
              <c:strCache>
                <c:ptCount val="25"/>
                <c:pt idx="0">
                  <c:v>31.12.80</c:v>
                </c:pt>
                <c:pt idx="1">
                  <c:v>31.12.81</c:v>
                </c:pt>
                <c:pt idx="2">
                  <c:v>31.12.82</c:v>
                </c:pt>
                <c:pt idx="3">
                  <c:v>31.12.83</c:v>
                </c:pt>
                <c:pt idx="4">
                  <c:v>31.12.84</c:v>
                </c:pt>
                <c:pt idx="5">
                  <c:v>31.12.85</c:v>
                </c:pt>
                <c:pt idx="6">
                  <c:v>31.12.86</c:v>
                </c:pt>
                <c:pt idx="7">
                  <c:v>31.12.87</c:v>
                </c:pt>
                <c:pt idx="8">
                  <c:v>31.12.88</c:v>
                </c:pt>
                <c:pt idx="9">
                  <c:v>31.12.89</c:v>
                </c:pt>
                <c:pt idx="10">
                  <c:v>31.12.90</c:v>
                </c:pt>
                <c:pt idx="11">
                  <c:v>31.12.91</c:v>
                </c:pt>
                <c:pt idx="12">
                  <c:v>31.12.92</c:v>
                </c:pt>
                <c:pt idx="13">
                  <c:v>31.12.93</c:v>
                </c:pt>
                <c:pt idx="14">
                  <c:v>31.12.94</c:v>
                </c:pt>
                <c:pt idx="15">
                  <c:v>31.12.95</c:v>
                </c:pt>
                <c:pt idx="16">
                  <c:v>31.12.96</c:v>
                </c:pt>
                <c:pt idx="17">
                  <c:v>31.12.97</c:v>
                </c:pt>
                <c:pt idx="18">
                  <c:v>31.12.98</c:v>
                </c:pt>
                <c:pt idx="19">
                  <c:v>31.12.99</c:v>
                </c:pt>
                <c:pt idx="20">
                  <c:v>31.12.00</c:v>
                </c:pt>
                <c:pt idx="21">
                  <c:v>31.12.01</c:v>
                </c:pt>
                <c:pt idx="22">
                  <c:v>31.12.02</c:v>
                </c:pt>
                <c:pt idx="23">
                  <c:v>31.12.03</c:v>
                </c:pt>
                <c:pt idx="24">
                  <c:v>31.12.04</c:v>
                </c:pt>
              </c:strCache>
            </c:strRef>
          </c:cat>
          <c:val>
            <c:numRef>
              <c:f>'UK money raised'!$V$11:$V$35</c:f>
              <c:numCache>
                <c:ptCount val="25"/>
                <c:pt idx="0">
                  <c:v>1.647</c:v>
                </c:pt>
                <c:pt idx="1">
                  <c:v>2.909</c:v>
                </c:pt>
                <c:pt idx="2">
                  <c:v>3.0189</c:v>
                </c:pt>
                <c:pt idx="3">
                  <c:v>4.5802</c:v>
                </c:pt>
                <c:pt idx="4">
                  <c:v>9.001299999999999</c:v>
                </c:pt>
                <c:pt idx="5">
                  <c:v>13.845799999999999</c:v>
                </c:pt>
                <c:pt idx="6">
                  <c:v>23.249</c:v>
                </c:pt>
                <c:pt idx="7">
                  <c:v>26.6557</c:v>
                </c:pt>
                <c:pt idx="8">
                  <c:v>19.858400000000003</c:v>
                </c:pt>
                <c:pt idx="9">
                  <c:v>26.5807</c:v>
                </c:pt>
                <c:pt idx="10">
                  <c:v>27.8537</c:v>
                </c:pt>
                <c:pt idx="11">
                  <c:v>35.131099999999996</c:v>
                </c:pt>
                <c:pt idx="12">
                  <c:v>24.2342</c:v>
                </c:pt>
                <c:pt idx="13">
                  <c:v>49.134800000000006</c:v>
                </c:pt>
                <c:pt idx="14">
                  <c:v>57.5237</c:v>
                </c:pt>
                <c:pt idx="15">
                  <c:v>37.573</c:v>
                </c:pt>
                <c:pt idx="16">
                  <c:v>55.1925</c:v>
                </c:pt>
                <c:pt idx="17">
                  <c:v>57.21333</c:v>
                </c:pt>
                <c:pt idx="18">
                  <c:v>66.75105</c:v>
                </c:pt>
                <c:pt idx="19">
                  <c:v>100.78546</c:v>
                </c:pt>
                <c:pt idx="20">
                  <c:v>125.9341</c:v>
                </c:pt>
                <c:pt idx="21">
                  <c:v>105.08802</c:v>
                </c:pt>
                <c:pt idx="22">
                  <c:v>103.43529</c:v>
                </c:pt>
                <c:pt idx="23">
                  <c:v>126.12092999999999</c:v>
                </c:pt>
                <c:pt idx="24">
                  <c:v>139.73934</c:v>
                </c:pt>
              </c:numCache>
            </c:numRef>
          </c:val>
        </c:ser>
        <c:axId val="44013094"/>
        <c:axId val="60573527"/>
      </c:barChart>
      <c:catAx>
        <c:axId val="4401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573527"/>
        <c:crosses val="autoZero"/>
        <c:auto val="1"/>
        <c:lblOffset val="100"/>
        <c:noMultiLvlLbl val="0"/>
      </c:catAx>
      <c:valAx>
        <c:axId val="605735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Money raised (£bn)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01309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New companies admitted- Main List 1970 - 2004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925"/>
          <c:w val="0.944"/>
          <c:h val="0.8325"/>
        </c:manualLayout>
      </c:layout>
      <c:barChart>
        <c:barDir val="col"/>
        <c:grouping val="stacked"/>
        <c:varyColors val="0"/>
        <c:ser>
          <c:idx val="1"/>
          <c:order val="0"/>
          <c:tx>
            <c:v>UK companies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companies'!$Q$9:$Q$43</c:f>
              <c:strCache>
                <c:ptCount val="35"/>
                <c:pt idx="0">
                  <c:v>25933</c:v>
                </c:pt>
                <c:pt idx="1">
                  <c:v>26298</c:v>
                </c:pt>
                <c:pt idx="2">
                  <c:v>26664</c:v>
                </c:pt>
                <c:pt idx="3">
                  <c:v>27029</c:v>
                </c:pt>
                <c:pt idx="4">
                  <c:v>27394</c:v>
                </c:pt>
                <c:pt idx="5">
                  <c:v>27759</c:v>
                </c:pt>
                <c:pt idx="6">
                  <c:v>28125</c:v>
                </c:pt>
                <c:pt idx="7">
                  <c:v>28490</c:v>
                </c:pt>
                <c:pt idx="8">
                  <c:v>28855</c:v>
                </c:pt>
                <c:pt idx="9">
                  <c:v>29220</c:v>
                </c:pt>
                <c:pt idx="10">
                  <c:v>29586</c:v>
                </c:pt>
                <c:pt idx="11">
                  <c:v>29951</c:v>
                </c:pt>
                <c:pt idx="12">
                  <c:v>30316</c:v>
                </c:pt>
                <c:pt idx="13">
                  <c:v>30681</c:v>
                </c:pt>
                <c:pt idx="14">
                  <c:v>31047</c:v>
                </c:pt>
                <c:pt idx="15">
                  <c:v>31412</c:v>
                </c:pt>
                <c:pt idx="16">
                  <c:v>31777</c:v>
                </c:pt>
                <c:pt idx="17">
                  <c:v>32142</c:v>
                </c:pt>
                <c:pt idx="18">
                  <c:v>32508</c:v>
                </c:pt>
                <c:pt idx="19">
                  <c:v>32873</c:v>
                </c:pt>
                <c:pt idx="20">
                  <c:v>33238</c:v>
                </c:pt>
                <c:pt idx="21">
                  <c:v>33603</c:v>
                </c:pt>
                <c:pt idx="22">
                  <c:v>33969</c:v>
                </c:pt>
                <c:pt idx="23">
                  <c:v>34334</c:v>
                </c:pt>
                <c:pt idx="24">
                  <c:v>34699</c:v>
                </c:pt>
                <c:pt idx="25">
                  <c:v>35064</c:v>
                </c:pt>
                <c:pt idx="26">
                  <c:v>35430</c:v>
                </c:pt>
                <c:pt idx="27">
                  <c:v>35795</c:v>
                </c:pt>
                <c:pt idx="28">
                  <c:v>36160</c:v>
                </c:pt>
                <c:pt idx="29">
                  <c:v>36525</c:v>
                </c:pt>
                <c:pt idx="30">
                  <c:v>36891</c:v>
                </c:pt>
                <c:pt idx="31">
                  <c:v>37256</c:v>
                </c:pt>
                <c:pt idx="32">
                  <c:v>37621</c:v>
                </c:pt>
                <c:pt idx="33">
                  <c:v>37986</c:v>
                </c:pt>
                <c:pt idx="34">
                  <c:v>38352</c:v>
                </c:pt>
              </c:strCache>
            </c:strRef>
          </c:cat>
          <c:val>
            <c:numRef>
              <c:f>'New companies'!$R$9:$R$43</c:f>
              <c:numCache>
                <c:ptCount val="35"/>
                <c:pt idx="0">
                  <c:v>95</c:v>
                </c:pt>
                <c:pt idx="1">
                  <c:v>117</c:v>
                </c:pt>
                <c:pt idx="2">
                  <c:v>205</c:v>
                </c:pt>
                <c:pt idx="3">
                  <c:v>102</c:v>
                </c:pt>
                <c:pt idx="4">
                  <c:v>14</c:v>
                </c:pt>
                <c:pt idx="5">
                  <c:v>19</c:v>
                </c:pt>
                <c:pt idx="6">
                  <c:v>18</c:v>
                </c:pt>
                <c:pt idx="7">
                  <c:v>24</c:v>
                </c:pt>
                <c:pt idx="8">
                  <c:v>35</c:v>
                </c:pt>
                <c:pt idx="9">
                  <c:v>49</c:v>
                </c:pt>
                <c:pt idx="10">
                  <c:v>35</c:v>
                </c:pt>
                <c:pt idx="11">
                  <c:v>63</c:v>
                </c:pt>
                <c:pt idx="12">
                  <c:v>59</c:v>
                </c:pt>
                <c:pt idx="13">
                  <c:v>79</c:v>
                </c:pt>
                <c:pt idx="14">
                  <c:v>87</c:v>
                </c:pt>
                <c:pt idx="15">
                  <c:v>80</c:v>
                </c:pt>
                <c:pt idx="16">
                  <c:v>136</c:v>
                </c:pt>
                <c:pt idx="17">
                  <c:v>155</c:v>
                </c:pt>
                <c:pt idx="18">
                  <c:v>129</c:v>
                </c:pt>
                <c:pt idx="19">
                  <c:v>110</c:v>
                </c:pt>
                <c:pt idx="20">
                  <c:v>120</c:v>
                </c:pt>
                <c:pt idx="21">
                  <c:v>101</c:v>
                </c:pt>
                <c:pt idx="22">
                  <c:v>82</c:v>
                </c:pt>
                <c:pt idx="23">
                  <c:v>180</c:v>
                </c:pt>
                <c:pt idx="24">
                  <c:v>256</c:v>
                </c:pt>
                <c:pt idx="25">
                  <c:v>190</c:v>
                </c:pt>
                <c:pt idx="26">
                  <c:v>230</c:v>
                </c:pt>
                <c:pt idx="27">
                  <c:v>135</c:v>
                </c:pt>
                <c:pt idx="28">
                  <c:v>124</c:v>
                </c:pt>
                <c:pt idx="29">
                  <c:v>106</c:v>
                </c:pt>
                <c:pt idx="30">
                  <c:v>172</c:v>
                </c:pt>
                <c:pt idx="31">
                  <c:v>113</c:v>
                </c:pt>
                <c:pt idx="32">
                  <c:v>59</c:v>
                </c:pt>
                <c:pt idx="33">
                  <c:v>32</c:v>
                </c:pt>
                <c:pt idx="34">
                  <c:v>58</c:v>
                </c:pt>
              </c:numCache>
            </c:numRef>
          </c:val>
        </c:ser>
        <c:ser>
          <c:idx val="0"/>
          <c:order val="1"/>
          <c:tx>
            <c:v>International companies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companies'!$Q$9:$Q$43</c:f>
              <c:strCache>
                <c:ptCount val="35"/>
                <c:pt idx="0">
                  <c:v>25933</c:v>
                </c:pt>
                <c:pt idx="1">
                  <c:v>26298</c:v>
                </c:pt>
                <c:pt idx="2">
                  <c:v>26664</c:v>
                </c:pt>
                <c:pt idx="3">
                  <c:v>27029</c:v>
                </c:pt>
                <c:pt idx="4">
                  <c:v>27394</c:v>
                </c:pt>
                <c:pt idx="5">
                  <c:v>27759</c:v>
                </c:pt>
                <c:pt idx="6">
                  <c:v>28125</c:v>
                </c:pt>
                <c:pt idx="7">
                  <c:v>28490</c:v>
                </c:pt>
                <c:pt idx="8">
                  <c:v>28855</c:v>
                </c:pt>
                <c:pt idx="9">
                  <c:v>29220</c:v>
                </c:pt>
                <c:pt idx="10">
                  <c:v>29586</c:v>
                </c:pt>
                <c:pt idx="11">
                  <c:v>29951</c:v>
                </c:pt>
                <c:pt idx="12">
                  <c:v>30316</c:v>
                </c:pt>
                <c:pt idx="13">
                  <c:v>30681</c:v>
                </c:pt>
                <c:pt idx="14">
                  <c:v>31047</c:v>
                </c:pt>
                <c:pt idx="15">
                  <c:v>31412</c:v>
                </c:pt>
                <c:pt idx="16">
                  <c:v>31777</c:v>
                </c:pt>
                <c:pt idx="17">
                  <c:v>32142</c:v>
                </c:pt>
                <c:pt idx="18">
                  <c:v>32508</c:v>
                </c:pt>
                <c:pt idx="19">
                  <c:v>32873</c:v>
                </c:pt>
                <c:pt idx="20">
                  <c:v>33238</c:v>
                </c:pt>
                <c:pt idx="21">
                  <c:v>33603</c:v>
                </c:pt>
                <c:pt idx="22">
                  <c:v>33969</c:v>
                </c:pt>
                <c:pt idx="23">
                  <c:v>34334</c:v>
                </c:pt>
                <c:pt idx="24">
                  <c:v>34699</c:v>
                </c:pt>
                <c:pt idx="25">
                  <c:v>35064</c:v>
                </c:pt>
                <c:pt idx="26">
                  <c:v>35430</c:v>
                </c:pt>
                <c:pt idx="27">
                  <c:v>35795</c:v>
                </c:pt>
                <c:pt idx="28">
                  <c:v>36160</c:v>
                </c:pt>
                <c:pt idx="29">
                  <c:v>36525</c:v>
                </c:pt>
                <c:pt idx="30">
                  <c:v>36891</c:v>
                </c:pt>
                <c:pt idx="31">
                  <c:v>37256</c:v>
                </c:pt>
                <c:pt idx="32">
                  <c:v>37621</c:v>
                </c:pt>
                <c:pt idx="33">
                  <c:v>37986</c:v>
                </c:pt>
                <c:pt idx="34">
                  <c:v>38352</c:v>
                </c:pt>
              </c:strCache>
            </c:strRef>
          </c:cat>
          <c:val>
            <c:numRef>
              <c:f>'New companies'!$S$9:$S$43</c:f>
              <c:numCache>
                <c:ptCount val="35"/>
                <c:pt idx="0">
                  <c:v>16</c:v>
                </c:pt>
                <c:pt idx="1">
                  <c:v>28</c:v>
                </c:pt>
                <c:pt idx="2">
                  <c:v>40</c:v>
                </c:pt>
                <c:pt idx="3">
                  <c:v>51</c:v>
                </c:pt>
                <c:pt idx="4">
                  <c:v>17</c:v>
                </c:pt>
                <c:pt idx="5">
                  <c:v>10</c:v>
                </c:pt>
                <c:pt idx="6">
                  <c:v>19</c:v>
                </c:pt>
                <c:pt idx="7">
                  <c:v>15</c:v>
                </c:pt>
                <c:pt idx="8">
                  <c:v>8</c:v>
                </c:pt>
                <c:pt idx="9">
                  <c:v>15</c:v>
                </c:pt>
                <c:pt idx="10">
                  <c:v>28</c:v>
                </c:pt>
                <c:pt idx="11">
                  <c:v>28</c:v>
                </c:pt>
                <c:pt idx="12">
                  <c:v>21</c:v>
                </c:pt>
                <c:pt idx="13">
                  <c:v>36</c:v>
                </c:pt>
                <c:pt idx="14">
                  <c:v>84</c:v>
                </c:pt>
                <c:pt idx="15">
                  <c:v>18</c:v>
                </c:pt>
                <c:pt idx="16">
                  <c:v>33</c:v>
                </c:pt>
                <c:pt idx="17">
                  <c:v>34</c:v>
                </c:pt>
                <c:pt idx="18">
                  <c:v>34</c:v>
                </c:pt>
                <c:pt idx="19">
                  <c:v>49</c:v>
                </c:pt>
                <c:pt idx="20">
                  <c:v>38</c:v>
                </c:pt>
                <c:pt idx="21">
                  <c:v>20</c:v>
                </c:pt>
                <c:pt idx="22">
                  <c:v>11</c:v>
                </c:pt>
                <c:pt idx="23">
                  <c:v>6</c:v>
                </c:pt>
                <c:pt idx="24">
                  <c:v>12</c:v>
                </c:pt>
                <c:pt idx="25">
                  <c:v>38</c:v>
                </c:pt>
                <c:pt idx="26">
                  <c:v>52</c:v>
                </c:pt>
                <c:pt idx="27">
                  <c:v>41</c:v>
                </c:pt>
                <c:pt idx="28">
                  <c:v>33</c:v>
                </c:pt>
                <c:pt idx="29">
                  <c:v>28</c:v>
                </c:pt>
                <c:pt idx="30">
                  <c:v>38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10</c:v>
                </c:pt>
              </c:numCache>
            </c:numRef>
          </c:val>
        </c:ser>
        <c:overlap val="100"/>
        <c:axId val="8290832"/>
        <c:axId val="7508625"/>
      </c:barChart>
      <c:catAx>
        <c:axId val="8290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 ending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08625"/>
        <c:crosses val="autoZero"/>
        <c:auto val="0"/>
        <c:lblOffset val="100"/>
        <c:noMultiLvlLbl val="0"/>
      </c:catAx>
      <c:valAx>
        <c:axId val="75086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New companies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29083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5"/>
          <c:y val="0.15375"/>
          <c:w val="0.19025"/>
          <c:h val="0.0725"/>
        </c:manualLayout>
      </c:layout>
      <c:overlay val="0"/>
      <c:spPr>
        <a:solidFill>
          <a:srgbClr val="FFFF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UK Equity turnover by number of bargains
1965 - 2004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3125"/>
          <c:w val="0.94825"/>
          <c:h val="0.80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'UK equity tover'!$L$9:$L$48</c:f>
              <c:strCache>
                <c:ptCount val="40"/>
                <c:pt idx="0">
                  <c:v>24107</c:v>
                </c:pt>
                <c:pt idx="1">
                  <c:v>24472</c:v>
                </c:pt>
                <c:pt idx="2">
                  <c:v>24837</c:v>
                </c:pt>
                <c:pt idx="3">
                  <c:v>25203</c:v>
                </c:pt>
                <c:pt idx="4">
                  <c:v>25568</c:v>
                </c:pt>
                <c:pt idx="5">
                  <c:v>25933</c:v>
                </c:pt>
                <c:pt idx="6">
                  <c:v>26298</c:v>
                </c:pt>
                <c:pt idx="7">
                  <c:v>26664</c:v>
                </c:pt>
                <c:pt idx="8">
                  <c:v>27029</c:v>
                </c:pt>
                <c:pt idx="9">
                  <c:v>27394</c:v>
                </c:pt>
                <c:pt idx="10">
                  <c:v>27759</c:v>
                </c:pt>
                <c:pt idx="11">
                  <c:v>28125</c:v>
                </c:pt>
                <c:pt idx="12">
                  <c:v>28490</c:v>
                </c:pt>
                <c:pt idx="13">
                  <c:v>28855</c:v>
                </c:pt>
                <c:pt idx="14">
                  <c:v>29220</c:v>
                </c:pt>
                <c:pt idx="15">
                  <c:v>29586</c:v>
                </c:pt>
                <c:pt idx="16">
                  <c:v>29951</c:v>
                </c:pt>
                <c:pt idx="17">
                  <c:v>30316</c:v>
                </c:pt>
                <c:pt idx="18">
                  <c:v>30681</c:v>
                </c:pt>
                <c:pt idx="19">
                  <c:v>31047</c:v>
                </c:pt>
                <c:pt idx="20">
                  <c:v>31412</c:v>
                </c:pt>
                <c:pt idx="21">
                  <c:v>31777</c:v>
                </c:pt>
                <c:pt idx="22">
                  <c:v>32142</c:v>
                </c:pt>
                <c:pt idx="23">
                  <c:v>32508</c:v>
                </c:pt>
                <c:pt idx="24">
                  <c:v>32873</c:v>
                </c:pt>
                <c:pt idx="25">
                  <c:v>33238</c:v>
                </c:pt>
                <c:pt idx="26">
                  <c:v>33603</c:v>
                </c:pt>
                <c:pt idx="27">
                  <c:v>33969</c:v>
                </c:pt>
                <c:pt idx="28">
                  <c:v>34334</c:v>
                </c:pt>
                <c:pt idx="29">
                  <c:v>34699</c:v>
                </c:pt>
                <c:pt idx="30">
                  <c:v>35064</c:v>
                </c:pt>
                <c:pt idx="31">
                  <c:v>35430</c:v>
                </c:pt>
                <c:pt idx="32">
                  <c:v>35795</c:v>
                </c:pt>
                <c:pt idx="33">
                  <c:v>36160</c:v>
                </c:pt>
                <c:pt idx="34">
                  <c:v>36525</c:v>
                </c:pt>
                <c:pt idx="35">
                  <c:v>36891</c:v>
                </c:pt>
                <c:pt idx="36">
                  <c:v>37256</c:v>
                </c:pt>
                <c:pt idx="37">
                  <c:v>37621</c:v>
                </c:pt>
                <c:pt idx="38">
                  <c:v>37986</c:v>
                </c:pt>
                <c:pt idx="39">
                  <c:v>38352</c:v>
                </c:pt>
              </c:strCache>
            </c:strRef>
          </c:cat>
          <c:val>
            <c:numRef>
              <c:f>'UK equity tover'!$N$9:$N$48</c:f>
              <c:numCache>
                <c:ptCount val="40"/>
                <c:pt idx="0">
                  <c:v>3.417395</c:v>
                </c:pt>
                <c:pt idx="1">
                  <c:v>3.118894</c:v>
                </c:pt>
                <c:pt idx="2">
                  <c:v>3.890823</c:v>
                </c:pt>
                <c:pt idx="3">
                  <c:v>5.313166</c:v>
                </c:pt>
                <c:pt idx="4">
                  <c:v>4.539493</c:v>
                </c:pt>
                <c:pt idx="5">
                  <c:v>4.097903</c:v>
                </c:pt>
                <c:pt idx="6">
                  <c:v>5.258345</c:v>
                </c:pt>
                <c:pt idx="7">
                  <c:v>6.724998</c:v>
                </c:pt>
                <c:pt idx="8">
                  <c:v>4.954799</c:v>
                </c:pt>
                <c:pt idx="9">
                  <c:v>3.935431</c:v>
                </c:pt>
                <c:pt idx="10">
                  <c:v>4.768515</c:v>
                </c:pt>
                <c:pt idx="11">
                  <c:v>3.566727</c:v>
                </c:pt>
                <c:pt idx="12">
                  <c:v>4.434629</c:v>
                </c:pt>
                <c:pt idx="13">
                  <c:v>4.129963</c:v>
                </c:pt>
                <c:pt idx="14">
                  <c:v>4.111774</c:v>
                </c:pt>
                <c:pt idx="15">
                  <c:v>4.230737</c:v>
                </c:pt>
                <c:pt idx="16">
                  <c:v>3.493676</c:v>
                </c:pt>
                <c:pt idx="17">
                  <c:v>3.49773</c:v>
                </c:pt>
                <c:pt idx="18">
                  <c:v>4.277402</c:v>
                </c:pt>
                <c:pt idx="19">
                  <c:v>4.498172</c:v>
                </c:pt>
                <c:pt idx="20">
                  <c:v>5.236292</c:v>
                </c:pt>
                <c:pt idx="21">
                  <c:v>6.965277</c:v>
                </c:pt>
                <c:pt idx="22">
                  <c:v>13.557455</c:v>
                </c:pt>
                <c:pt idx="23">
                  <c:v>7.099717</c:v>
                </c:pt>
                <c:pt idx="24">
                  <c:v>8.272536</c:v>
                </c:pt>
                <c:pt idx="25">
                  <c:v>6.91082</c:v>
                </c:pt>
                <c:pt idx="26">
                  <c:v>8.279956</c:v>
                </c:pt>
                <c:pt idx="27">
                  <c:v>8.507598</c:v>
                </c:pt>
                <c:pt idx="28">
                  <c:v>10.343533</c:v>
                </c:pt>
                <c:pt idx="29">
                  <c:v>9.386305</c:v>
                </c:pt>
                <c:pt idx="30">
                  <c:v>9.817204</c:v>
                </c:pt>
                <c:pt idx="31">
                  <c:v>10.962408</c:v>
                </c:pt>
                <c:pt idx="32">
                  <c:v>13.346346</c:v>
                </c:pt>
                <c:pt idx="33">
                  <c:v>16.277103</c:v>
                </c:pt>
                <c:pt idx="34">
                  <c:v>21.076558</c:v>
                </c:pt>
                <c:pt idx="35">
                  <c:v>29.427308</c:v>
                </c:pt>
                <c:pt idx="36">
                  <c:v>32.130988</c:v>
                </c:pt>
                <c:pt idx="37">
                  <c:v>37.508832</c:v>
                </c:pt>
                <c:pt idx="38">
                  <c:v>46.160508</c:v>
                </c:pt>
                <c:pt idx="39">
                  <c:v>53.907459</c:v>
                </c:pt>
              </c:numCache>
            </c:numRef>
          </c:val>
        </c:ser>
        <c:axId val="468762"/>
        <c:axId val="4218859"/>
      </c:barChart>
      <c:dateAx>
        <c:axId val="468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18859"/>
        <c:crosses val="autoZero"/>
        <c:auto val="0"/>
        <c:noMultiLvlLbl val="0"/>
      </c:dateAx>
      <c:valAx>
        <c:axId val="4218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Number of bargains (£m)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876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480314960629921" right="0.7480314960629921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0.4005</cdr:x>
      <cdr:y>0.9335</cdr:y>
    </cdr:from>
    <cdr:to>
      <cdr:x>0.412</cdr:x>
      <cdr:y>0.97925</cdr:y>
    </cdr:to>
    <cdr:sp>
      <cdr:nvSpPr>
        <cdr:cNvPr id="1" name="TextBox 5"/>
        <cdr:cNvSpPr txBox="1">
          <a:spLocks noChangeArrowheads="1"/>
        </cdr:cNvSpPr>
      </cdr:nvSpPr>
      <cdr:spPr>
        <a:xfrm>
          <a:off x="3724275" y="5353050"/>
          <a:ext cx="104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0.02225</cdr:x>
      <cdr:y>0.939</cdr:y>
    </cdr:from>
    <cdr:to>
      <cdr:x>0.42975</cdr:x>
      <cdr:y>0.97975</cdr:y>
    </cdr:to>
    <cdr:sp>
      <cdr:nvSpPr>
        <cdr:cNvPr id="2" name="TextBox 6"/>
        <cdr:cNvSpPr txBox="1">
          <a:spLocks noChangeArrowheads="1"/>
        </cdr:cNvSpPr>
      </cdr:nvSpPr>
      <cdr:spPr>
        <a:xfrm>
          <a:off x="200025" y="5391150"/>
          <a:ext cx="3800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* 1970 - 1994 incl. equity values are for UK &amp; Irish companies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43575"/>
    <xdr:graphicFrame>
      <xdr:nvGraphicFramePr>
        <xdr:cNvPr id="1" name="Shape 1025"/>
        <xdr:cNvGraphicFramePr/>
      </xdr:nvGraphicFramePr>
      <xdr:xfrm>
        <a:off x="0" y="0"/>
        <a:ext cx="93154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0"/>
  <sheetViews>
    <sheetView tabSelected="1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6.77734375" style="41" customWidth="1"/>
    <col min="2" max="2" width="4.4453125" style="41" customWidth="1"/>
    <col min="3" max="3" width="4.4453125" style="14" customWidth="1"/>
    <col min="4" max="4" width="5.99609375" style="14" customWidth="1"/>
    <col min="5" max="5" width="4.4453125" style="14" customWidth="1"/>
    <col min="6" max="6" width="2.10546875" style="14" customWidth="1"/>
    <col min="7" max="7" width="8.77734375" style="13" bestFit="1" customWidth="1"/>
    <col min="8" max="8" width="3.77734375" style="11" customWidth="1"/>
    <col min="9" max="9" width="4.4453125" style="14" customWidth="1"/>
    <col min="10" max="10" width="2.10546875" style="14" customWidth="1"/>
    <col min="11" max="11" width="8.3359375" style="13" customWidth="1"/>
    <col min="12" max="12" width="8.88671875" style="11" customWidth="1"/>
    <col min="13" max="13" width="8.88671875" style="394" customWidth="1"/>
    <col min="14" max="15" width="8.99609375" style="394" bestFit="1" customWidth="1"/>
    <col min="16" max="16384" width="8.88671875" style="11" customWidth="1"/>
  </cols>
  <sheetData>
    <row r="1" spans="1:15" s="2" customFormat="1" ht="15.75">
      <c r="A1" s="1" t="s">
        <v>155</v>
      </c>
      <c r="C1" s="3"/>
      <c r="D1" s="3"/>
      <c r="E1" s="4"/>
      <c r="F1" s="4"/>
      <c r="G1" s="5"/>
      <c r="I1" s="3"/>
      <c r="J1" s="4"/>
      <c r="K1" s="5"/>
      <c r="M1" s="387"/>
      <c r="N1" s="387"/>
      <c r="O1" s="387"/>
    </row>
    <row r="2" spans="1:15" s="7" customFormat="1" ht="11.25">
      <c r="A2" s="6"/>
      <c r="C2" s="8"/>
      <c r="D2" s="8"/>
      <c r="E2" s="8"/>
      <c r="F2" s="8"/>
      <c r="I2" s="8"/>
      <c r="J2" s="8"/>
      <c r="K2" s="9"/>
      <c r="M2" s="388"/>
      <c r="N2" s="388"/>
      <c r="O2" s="388"/>
    </row>
    <row r="3" spans="1:15" s="15" customFormat="1" ht="15" customHeight="1">
      <c r="A3" s="10" t="s">
        <v>0</v>
      </c>
      <c r="B3" s="10" t="s">
        <v>0</v>
      </c>
      <c r="C3" s="8"/>
      <c r="D3" s="8"/>
      <c r="E3" s="432" t="s">
        <v>2</v>
      </c>
      <c r="F3" s="432"/>
      <c r="G3" s="432"/>
      <c r="I3" s="432" t="s">
        <v>1</v>
      </c>
      <c r="J3" s="432"/>
      <c r="K3" s="432"/>
      <c r="M3" s="389"/>
      <c r="N3" s="389"/>
      <c r="O3" s="389"/>
    </row>
    <row r="4" spans="1:15" s="15" customFormat="1" ht="11.25">
      <c r="A4" s="10" t="s">
        <v>0</v>
      </c>
      <c r="B4" s="10" t="s">
        <v>0</v>
      </c>
      <c r="C4" s="16" t="s">
        <v>0</v>
      </c>
      <c r="D4" s="16" t="s">
        <v>0</v>
      </c>
      <c r="E4" s="17" t="s">
        <v>0</v>
      </c>
      <c r="F4" s="17" t="s">
        <v>0</v>
      </c>
      <c r="G4" s="18" t="s">
        <v>4</v>
      </c>
      <c r="I4" s="17" t="s">
        <v>0</v>
      </c>
      <c r="J4" s="17" t="s">
        <v>0</v>
      </c>
      <c r="K4" s="12" t="s">
        <v>3</v>
      </c>
      <c r="M4" s="389"/>
      <c r="N4" s="389"/>
      <c r="O4" s="389"/>
    </row>
    <row r="5" spans="1:15" s="15" customFormat="1" ht="11.25">
      <c r="A5" s="10" t="s">
        <v>0</v>
      </c>
      <c r="B5" s="10" t="s">
        <v>0</v>
      </c>
      <c r="C5" s="19" t="s">
        <v>5</v>
      </c>
      <c r="D5" s="19" t="s">
        <v>0</v>
      </c>
      <c r="E5" s="19" t="s">
        <v>5</v>
      </c>
      <c r="F5" s="19" t="s">
        <v>0</v>
      </c>
      <c r="G5" s="12" t="s">
        <v>6</v>
      </c>
      <c r="I5" s="19" t="s">
        <v>5</v>
      </c>
      <c r="J5" s="19" t="s">
        <v>0</v>
      </c>
      <c r="K5" s="12" t="s">
        <v>6</v>
      </c>
      <c r="M5" s="389"/>
      <c r="N5" s="389"/>
      <c r="O5" s="389"/>
    </row>
    <row r="6" spans="1:15" s="15" customFormat="1" ht="11.25">
      <c r="A6" s="20" t="s">
        <v>7</v>
      </c>
      <c r="B6" s="189"/>
      <c r="C6" s="190" t="s">
        <v>8</v>
      </c>
      <c r="D6" s="22" t="s">
        <v>0</v>
      </c>
      <c r="E6" s="22" t="s">
        <v>9</v>
      </c>
      <c r="F6" s="22" t="s">
        <v>0</v>
      </c>
      <c r="G6" s="23" t="s">
        <v>10</v>
      </c>
      <c r="I6" s="22" t="s">
        <v>9</v>
      </c>
      <c r="J6" s="22" t="s">
        <v>0</v>
      </c>
      <c r="K6" s="23" t="s">
        <v>10</v>
      </c>
      <c r="M6" s="389"/>
      <c r="N6" s="389"/>
      <c r="O6" s="389"/>
    </row>
    <row r="7" spans="1:15" s="15" customFormat="1" ht="11.25">
      <c r="A7" s="200"/>
      <c r="B7" s="201"/>
      <c r="C7" s="202"/>
      <c r="D7" s="16"/>
      <c r="E7" s="16"/>
      <c r="F7" s="16"/>
      <c r="G7" s="203"/>
      <c r="I7" s="16"/>
      <c r="J7" s="16"/>
      <c r="K7" s="203"/>
      <c r="M7" s="389"/>
      <c r="N7" s="389"/>
      <c r="O7" s="389"/>
    </row>
    <row r="8" spans="1:15" s="15" customFormat="1" ht="12.75">
      <c r="A8" s="204" t="s">
        <v>153</v>
      </c>
      <c r="B8" s="201"/>
      <c r="C8" s="202"/>
      <c r="D8" s="16"/>
      <c r="E8" s="16"/>
      <c r="F8" s="16"/>
      <c r="G8" s="203"/>
      <c r="I8" s="16"/>
      <c r="J8" s="16"/>
      <c r="K8" s="203"/>
      <c r="M8" s="389"/>
      <c r="N8" s="389"/>
      <c r="O8" s="389"/>
    </row>
    <row r="9" spans="1:15" s="15" customFormat="1" ht="11.25">
      <c r="A9" s="200"/>
      <c r="B9" s="201"/>
      <c r="C9" s="202"/>
      <c r="D9" s="16"/>
      <c r="E9" s="16"/>
      <c r="F9" s="16"/>
      <c r="G9" s="203"/>
      <c r="I9" s="16"/>
      <c r="J9" s="16"/>
      <c r="K9" s="203"/>
      <c r="M9" s="389"/>
      <c r="N9" s="389"/>
      <c r="O9" s="389"/>
    </row>
    <row r="10" spans="1:15" s="15" customFormat="1" ht="11.25">
      <c r="A10" s="24" t="s">
        <v>177</v>
      </c>
      <c r="B10" s="24"/>
      <c r="C10" s="25">
        <v>4409</v>
      </c>
      <c r="D10" s="25"/>
      <c r="E10" s="25">
        <v>4064</v>
      </c>
      <c r="F10" s="25"/>
      <c r="G10" s="26">
        <v>32204.004</v>
      </c>
      <c r="H10" s="27"/>
      <c r="I10" s="25">
        <f>1483+2690</f>
        <v>4173</v>
      </c>
      <c r="J10" s="25"/>
      <c r="K10" s="26">
        <f>2081.49+1698.522</f>
        <v>3780.0119999999997</v>
      </c>
      <c r="M10" s="389"/>
      <c r="N10" s="389"/>
      <c r="O10" s="389"/>
    </row>
    <row r="11" spans="1:18" s="27" customFormat="1" ht="11.25">
      <c r="A11" s="24" t="s">
        <v>11</v>
      </c>
      <c r="B11" s="24"/>
      <c r="C11" s="25">
        <v>3852</v>
      </c>
      <c r="D11" s="25"/>
      <c r="E11" s="25">
        <v>3630</v>
      </c>
      <c r="F11" s="25"/>
      <c r="G11" s="26">
        <v>27147.9</v>
      </c>
      <c r="I11" s="25">
        <v>4179</v>
      </c>
      <c r="J11" s="25"/>
      <c r="K11" s="26">
        <v>4478.6</v>
      </c>
      <c r="M11" s="390" t="s">
        <v>11</v>
      </c>
      <c r="N11" s="391">
        <v>27147.9</v>
      </c>
      <c r="O11" s="392">
        <f>N11/1000</f>
        <v>27.1479</v>
      </c>
      <c r="P11" s="25"/>
      <c r="Q11" s="25"/>
      <c r="R11" s="26"/>
    </row>
    <row r="12" spans="1:18" s="27" customFormat="1" ht="11.25">
      <c r="A12" s="24" t="s">
        <v>12</v>
      </c>
      <c r="B12" s="24"/>
      <c r="C12" s="25">
        <v>3764</v>
      </c>
      <c r="D12" s="25"/>
      <c r="E12" s="25">
        <v>3574</v>
      </c>
      <c r="F12" s="25"/>
      <c r="G12" s="26">
        <v>25055.3</v>
      </c>
      <c r="I12" s="25">
        <v>4293</v>
      </c>
      <c r="J12" s="25"/>
      <c r="K12" s="26">
        <v>5022</v>
      </c>
      <c r="M12" s="390" t="s">
        <v>12</v>
      </c>
      <c r="N12" s="391">
        <v>25055.3</v>
      </c>
      <c r="O12" s="392">
        <f aca="true" t="shared" si="0" ref="O12:O45">N12/1000</f>
        <v>25.0553</v>
      </c>
      <c r="P12" s="25"/>
      <c r="Q12" s="25"/>
      <c r="R12" s="26"/>
    </row>
    <row r="13" spans="1:18" s="27" customFormat="1" ht="11.25">
      <c r="A13" s="24" t="s">
        <v>13</v>
      </c>
      <c r="B13" s="24"/>
      <c r="C13" s="25">
        <v>3673</v>
      </c>
      <c r="D13" s="25"/>
      <c r="E13" s="25">
        <v>3470</v>
      </c>
      <c r="F13" s="25"/>
      <c r="G13" s="26">
        <v>35643.2</v>
      </c>
      <c r="I13" s="25">
        <v>4252</v>
      </c>
      <c r="J13" s="25"/>
      <c r="K13" s="26">
        <v>5290</v>
      </c>
      <c r="M13" s="390" t="s">
        <v>13</v>
      </c>
      <c r="N13" s="391">
        <v>35643.2</v>
      </c>
      <c r="O13" s="392">
        <f t="shared" si="0"/>
        <v>35.6432</v>
      </c>
      <c r="P13" s="25"/>
      <c r="Q13" s="25"/>
      <c r="R13" s="26"/>
    </row>
    <row r="14" spans="1:18" s="27" customFormat="1" ht="11.25">
      <c r="A14" s="24" t="s">
        <v>14</v>
      </c>
      <c r="B14" s="24"/>
      <c r="C14" s="25">
        <v>3546</v>
      </c>
      <c r="D14" s="25"/>
      <c r="E14" s="25">
        <v>3311</v>
      </c>
      <c r="F14" s="25"/>
      <c r="G14" s="26">
        <v>43266.3</v>
      </c>
      <c r="I14" s="25">
        <v>4277</v>
      </c>
      <c r="J14" s="25"/>
      <c r="K14" s="26">
        <v>6123.1</v>
      </c>
      <c r="M14" s="390" t="s">
        <v>14</v>
      </c>
      <c r="N14" s="391">
        <v>43266.3</v>
      </c>
      <c r="O14" s="392">
        <f t="shared" si="0"/>
        <v>43.2663</v>
      </c>
      <c r="P14" s="25"/>
      <c r="Q14" s="25"/>
      <c r="R14" s="26"/>
    </row>
    <row r="15" spans="1:18" s="27" customFormat="1" ht="11.25">
      <c r="A15" s="24" t="s">
        <v>15</v>
      </c>
      <c r="B15" s="24"/>
      <c r="C15" s="25">
        <v>3418</v>
      </c>
      <c r="D15" s="25"/>
      <c r="E15" s="25">
        <v>3197</v>
      </c>
      <c r="F15" s="25"/>
      <c r="G15" s="26">
        <v>37793.3</v>
      </c>
      <c r="I15" s="25">
        <v>4218</v>
      </c>
      <c r="J15" s="25"/>
      <c r="K15" s="26">
        <v>6608.6</v>
      </c>
      <c r="M15" s="390" t="s">
        <v>15</v>
      </c>
      <c r="N15" s="391">
        <v>37793.3</v>
      </c>
      <c r="O15" s="392">
        <f t="shared" si="0"/>
        <v>37.7933</v>
      </c>
      <c r="P15" s="25"/>
      <c r="Q15" s="25"/>
      <c r="R15" s="26"/>
    </row>
    <row r="16" spans="1:18" s="27" customFormat="1" ht="11.25">
      <c r="A16" s="24" t="s">
        <v>16</v>
      </c>
      <c r="B16" s="24"/>
      <c r="C16" s="25">
        <v>3307</v>
      </c>
      <c r="D16" s="25"/>
      <c r="E16" s="25">
        <v>3074</v>
      </c>
      <c r="F16" s="25"/>
      <c r="G16" s="26">
        <v>36936.2</v>
      </c>
      <c r="I16" s="25">
        <v>4169</v>
      </c>
      <c r="J16" s="25"/>
      <c r="K16" s="26">
        <v>7007.5</v>
      </c>
      <c r="M16" s="390" t="s">
        <v>16</v>
      </c>
      <c r="N16" s="391">
        <v>36936.2</v>
      </c>
      <c r="O16" s="392">
        <f t="shared" si="0"/>
        <v>36.9362</v>
      </c>
      <c r="P16" s="25"/>
      <c r="Q16" s="25"/>
      <c r="R16" s="26"/>
    </row>
    <row r="17" spans="1:18" s="27" customFormat="1" ht="11.25">
      <c r="A17" s="24" t="s">
        <v>17</v>
      </c>
      <c r="B17" s="24"/>
      <c r="C17" s="25">
        <v>3132</v>
      </c>
      <c r="D17" s="25"/>
      <c r="E17" s="25">
        <v>2989</v>
      </c>
      <c r="F17" s="25"/>
      <c r="G17" s="26">
        <v>60074.4</v>
      </c>
      <c r="I17" s="25">
        <v>4075</v>
      </c>
      <c r="J17" s="25"/>
      <c r="K17" s="26">
        <v>7802.1</v>
      </c>
      <c r="M17" s="390" t="s">
        <v>17</v>
      </c>
      <c r="N17" s="391">
        <v>60074.4</v>
      </c>
      <c r="O17" s="392">
        <f t="shared" si="0"/>
        <v>60.074400000000004</v>
      </c>
      <c r="P17" s="25"/>
      <c r="Q17" s="25"/>
      <c r="R17" s="26"/>
    </row>
    <row r="18" spans="1:18" s="27" customFormat="1" ht="11.25">
      <c r="A18" s="24" t="s">
        <v>18</v>
      </c>
      <c r="B18" s="24"/>
      <c r="C18" s="25">
        <v>3585</v>
      </c>
      <c r="D18" s="25"/>
      <c r="E18" s="25">
        <v>3301</v>
      </c>
      <c r="F18" s="25"/>
      <c r="G18" s="26">
        <v>40841.2</v>
      </c>
      <c r="I18" s="25">
        <v>4243</v>
      </c>
      <c r="J18" s="25"/>
      <c r="K18" s="26">
        <v>8113.2</v>
      </c>
      <c r="M18" s="390" t="s">
        <v>18</v>
      </c>
      <c r="N18" s="391">
        <v>40841.2</v>
      </c>
      <c r="O18" s="392">
        <f t="shared" si="0"/>
        <v>40.8412</v>
      </c>
      <c r="P18" s="356"/>
      <c r="Q18" s="25"/>
      <c r="R18" s="26"/>
    </row>
    <row r="19" spans="1:18" s="27" customFormat="1" ht="11.25">
      <c r="A19" s="24" t="s">
        <v>19</v>
      </c>
      <c r="B19" s="24"/>
      <c r="C19" s="25">
        <v>3343</v>
      </c>
      <c r="D19" s="25"/>
      <c r="E19" s="25">
        <v>3033</v>
      </c>
      <c r="F19" s="25"/>
      <c r="G19" s="26">
        <v>17465.7</v>
      </c>
      <c r="I19" s="25">
        <v>4131</v>
      </c>
      <c r="J19" s="25"/>
      <c r="K19" s="26">
        <v>7963.5</v>
      </c>
      <c r="M19" s="390" t="s">
        <v>19</v>
      </c>
      <c r="N19" s="391">
        <v>17465.7</v>
      </c>
      <c r="O19" s="392">
        <f t="shared" si="0"/>
        <v>17.465700000000002</v>
      </c>
      <c r="P19" s="356"/>
      <c r="Q19" s="25"/>
      <c r="R19" s="26"/>
    </row>
    <row r="20" spans="1:18" s="27" customFormat="1" ht="11.25">
      <c r="A20" s="24" t="s">
        <v>20</v>
      </c>
      <c r="B20" s="24"/>
      <c r="C20" s="25">
        <v>3230</v>
      </c>
      <c r="D20" s="25"/>
      <c r="E20" s="25">
        <v>2914</v>
      </c>
      <c r="F20" s="25"/>
      <c r="G20" s="26">
        <v>42874.9</v>
      </c>
      <c r="I20" s="25">
        <v>3893</v>
      </c>
      <c r="J20" s="25"/>
      <c r="K20" s="26">
        <v>7764.7</v>
      </c>
      <c r="M20" s="390" t="s">
        <v>20</v>
      </c>
      <c r="N20" s="391">
        <v>42874.9</v>
      </c>
      <c r="O20" s="392">
        <f t="shared" si="0"/>
        <v>42.874900000000004</v>
      </c>
      <c r="P20" s="356"/>
      <c r="Q20" s="25"/>
      <c r="R20" s="26"/>
    </row>
    <row r="21" spans="1:18" s="27" customFormat="1" ht="11.25">
      <c r="A21" s="24" t="s">
        <v>21</v>
      </c>
      <c r="B21" s="24"/>
      <c r="C21" s="25">
        <v>3093</v>
      </c>
      <c r="D21" s="25"/>
      <c r="E21" s="25">
        <v>2717</v>
      </c>
      <c r="F21" s="25"/>
      <c r="G21" s="26">
        <v>41326.4</v>
      </c>
      <c r="I21" s="25">
        <v>3722</v>
      </c>
      <c r="J21" s="25"/>
      <c r="K21" s="26">
        <v>7752.6</v>
      </c>
      <c r="M21" s="390" t="s">
        <v>21</v>
      </c>
      <c r="N21" s="391">
        <v>41326.4</v>
      </c>
      <c r="O21" s="392">
        <f t="shared" si="0"/>
        <v>41.3264</v>
      </c>
      <c r="P21" s="356"/>
      <c r="Q21" s="25"/>
      <c r="R21" s="26"/>
    </row>
    <row r="22" spans="1:18" s="27" customFormat="1" ht="11.25">
      <c r="A22" s="24" t="s">
        <v>22</v>
      </c>
      <c r="B22" s="24"/>
      <c r="C22" s="25">
        <v>2992</v>
      </c>
      <c r="D22" s="25"/>
      <c r="E22" s="25">
        <v>2615</v>
      </c>
      <c r="F22" s="25"/>
      <c r="G22" s="26">
        <v>60795.5</v>
      </c>
      <c r="I22" s="25">
        <v>3555</v>
      </c>
      <c r="J22" s="25"/>
      <c r="K22" s="26">
        <v>7546.9</v>
      </c>
      <c r="M22" s="390" t="s">
        <v>22</v>
      </c>
      <c r="N22" s="391">
        <v>60795.5</v>
      </c>
      <c r="O22" s="392">
        <f t="shared" si="0"/>
        <v>60.7955</v>
      </c>
      <c r="P22" s="356"/>
      <c r="Q22" s="25"/>
      <c r="R22" s="26"/>
    </row>
    <row r="23" spans="1:18" s="27" customFormat="1" ht="11.25">
      <c r="A23" s="24" t="s">
        <v>23</v>
      </c>
      <c r="B23" s="24"/>
      <c r="C23" s="25">
        <v>2930</v>
      </c>
      <c r="D23" s="25"/>
      <c r="E23" s="25">
        <v>2486</v>
      </c>
      <c r="F23" s="25"/>
      <c r="G23" s="26">
        <v>64202.6</v>
      </c>
      <c r="I23" s="25">
        <v>3474</v>
      </c>
      <c r="J23" s="25"/>
      <c r="K23" s="26">
        <v>7336.8</v>
      </c>
      <c r="M23" s="390" t="s">
        <v>23</v>
      </c>
      <c r="N23" s="391">
        <v>64202.6</v>
      </c>
      <c r="O23" s="392">
        <f t="shared" si="0"/>
        <v>64.2026</v>
      </c>
      <c r="P23" s="356"/>
      <c r="Q23" s="25"/>
      <c r="R23" s="26"/>
    </row>
    <row r="24" spans="1:18" s="27" customFormat="1" ht="11.25">
      <c r="A24" s="24" t="s">
        <v>24</v>
      </c>
      <c r="B24" s="24"/>
      <c r="C24" s="25">
        <v>2814</v>
      </c>
      <c r="D24" s="25"/>
      <c r="E24" s="25">
        <v>2395</v>
      </c>
      <c r="F24" s="25"/>
      <c r="G24" s="26">
        <v>67715.6</v>
      </c>
      <c r="I24" s="25">
        <v>3320</v>
      </c>
      <c r="J24" s="25"/>
      <c r="K24" s="26">
        <v>8095.5</v>
      </c>
      <c r="M24" s="390" t="s">
        <v>24</v>
      </c>
      <c r="N24" s="391">
        <v>67715.6</v>
      </c>
      <c r="O24" s="392">
        <f t="shared" si="0"/>
        <v>67.71560000000001</v>
      </c>
      <c r="P24" s="356"/>
      <c r="Q24" s="25"/>
      <c r="R24" s="26"/>
    </row>
    <row r="25" spans="1:18" s="27" customFormat="1" ht="11.25">
      <c r="A25" s="24" t="s">
        <v>25</v>
      </c>
      <c r="B25" s="24"/>
      <c r="C25" s="25">
        <v>2747</v>
      </c>
      <c r="D25" s="25"/>
      <c r="E25" s="25">
        <v>2283</v>
      </c>
      <c r="F25" s="25"/>
      <c r="G25" s="26">
        <v>86720.2</v>
      </c>
      <c r="I25" s="25">
        <v>3114</v>
      </c>
      <c r="J25" s="25"/>
      <c r="K25" s="26">
        <v>6746.6</v>
      </c>
      <c r="M25" s="390" t="s">
        <v>25</v>
      </c>
      <c r="N25" s="391">
        <v>86720.2</v>
      </c>
      <c r="O25" s="392">
        <f t="shared" si="0"/>
        <v>86.72019999999999</v>
      </c>
      <c r="P25" s="356"/>
      <c r="Q25" s="25"/>
      <c r="R25" s="26"/>
    </row>
    <row r="26" spans="1:18" s="27" customFormat="1" ht="11.25">
      <c r="A26" s="24" t="s">
        <v>26</v>
      </c>
      <c r="B26" s="24"/>
      <c r="C26" s="25">
        <v>2485</v>
      </c>
      <c r="D26" s="25"/>
      <c r="E26" s="25">
        <v>2132</v>
      </c>
      <c r="F26" s="25"/>
      <c r="G26" s="26">
        <v>100151.9</v>
      </c>
      <c r="I26" s="25">
        <v>3022</v>
      </c>
      <c r="J26" s="25"/>
      <c r="K26" s="26">
        <v>6850.8</v>
      </c>
      <c r="M26" s="390" t="s">
        <v>26</v>
      </c>
      <c r="N26" s="391">
        <v>100151.9</v>
      </c>
      <c r="O26" s="392">
        <f t="shared" si="0"/>
        <v>100.1519</v>
      </c>
      <c r="P26" s="356"/>
      <c r="Q26" s="25"/>
      <c r="R26" s="26"/>
    </row>
    <row r="27" spans="1:18" s="27" customFormat="1" ht="11.25">
      <c r="A27" s="24" t="s">
        <v>27</v>
      </c>
      <c r="B27" s="24"/>
      <c r="C27" s="25">
        <v>2357</v>
      </c>
      <c r="D27" s="25"/>
      <c r="E27" s="25">
        <v>2044</v>
      </c>
      <c r="F27" s="25"/>
      <c r="G27" s="26">
        <v>122278.6</v>
      </c>
      <c r="I27" s="25">
        <v>2894</v>
      </c>
      <c r="J27" s="25"/>
      <c r="K27" s="26">
        <v>7629.7</v>
      </c>
      <c r="M27" s="390" t="s">
        <v>27</v>
      </c>
      <c r="N27" s="391">
        <v>122278.6</v>
      </c>
      <c r="O27" s="392">
        <f t="shared" si="0"/>
        <v>122.27860000000001</v>
      </c>
      <c r="P27" s="356"/>
      <c r="Q27" s="25"/>
      <c r="R27" s="26"/>
    </row>
    <row r="28" spans="1:18" s="27" customFormat="1" ht="11.25">
      <c r="A28" s="24" t="s">
        <v>28</v>
      </c>
      <c r="B28" s="24"/>
      <c r="C28" s="25">
        <v>2295</v>
      </c>
      <c r="D28" s="25"/>
      <c r="E28" s="25">
        <v>1995</v>
      </c>
      <c r="F28" s="25"/>
      <c r="G28" s="26">
        <v>156800.4</v>
      </c>
      <c r="I28" s="25">
        <v>2787</v>
      </c>
      <c r="J28" s="25"/>
      <c r="K28" s="26">
        <v>7805.8</v>
      </c>
      <c r="M28" s="390" t="s">
        <v>28</v>
      </c>
      <c r="N28" s="391">
        <v>156800.4</v>
      </c>
      <c r="O28" s="392">
        <f t="shared" si="0"/>
        <v>156.8004</v>
      </c>
      <c r="P28" s="356"/>
      <c r="Q28" s="25"/>
      <c r="R28" s="26"/>
    </row>
    <row r="29" spans="1:18" s="27" customFormat="1" ht="11.25">
      <c r="A29" s="24" t="s">
        <v>29</v>
      </c>
      <c r="B29" s="24"/>
      <c r="C29" s="25">
        <v>2248</v>
      </c>
      <c r="D29" s="25"/>
      <c r="E29" s="25">
        <v>1920</v>
      </c>
      <c r="F29" s="25"/>
      <c r="G29" s="26">
        <v>205605.1</v>
      </c>
      <c r="I29" s="25">
        <v>2724</v>
      </c>
      <c r="J29" s="25"/>
      <c r="K29" s="26">
        <v>8900.3</v>
      </c>
      <c r="M29" s="390" t="s">
        <v>29</v>
      </c>
      <c r="N29" s="391">
        <v>205605.1</v>
      </c>
      <c r="O29" s="392">
        <f t="shared" si="0"/>
        <v>205.6051</v>
      </c>
      <c r="P29" s="356"/>
      <c r="Q29" s="25"/>
      <c r="R29" s="26"/>
    </row>
    <row r="30" spans="1:18" s="27" customFormat="1" ht="11.25">
      <c r="A30" s="24" t="s">
        <v>30</v>
      </c>
      <c r="B30" s="24"/>
      <c r="C30" s="25">
        <v>2188</v>
      </c>
      <c r="D30" s="25"/>
      <c r="E30" s="25">
        <v>1854</v>
      </c>
      <c r="F30" s="25"/>
      <c r="G30" s="26">
        <v>246505.9</v>
      </c>
      <c r="I30" s="25">
        <v>2623</v>
      </c>
      <c r="J30" s="25"/>
      <c r="K30" s="26">
        <v>9604.2</v>
      </c>
      <c r="M30" s="390" t="s">
        <v>30</v>
      </c>
      <c r="N30" s="391">
        <v>246505.9</v>
      </c>
      <c r="O30" s="392">
        <f t="shared" si="0"/>
        <v>246.5059</v>
      </c>
      <c r="P30" s="356"/>
      <c r="Q30" s="25"/>
      <c r="R30" s="26"/>
    </row>
    <row r="31" spans="1:18" s="27" customFormat="1" ht="11.25">
      <c r="A31" s="24" t="s">
        <v>31</v>
      </c>
      <c r="B31" s="24"/>
      <c r="C31" s="25">
        <v>2173</v>
      </c>
      <c r="D31" s="25"/>
      <c r="E31" s="25">
        <v>1829</v>
      </c>
      <c r="F31" s="25"/>
      <c r="G31" s="26">
        <v>324060.1</v>
      </c>
      <c r="I31" s="25">
        <v>2513</v>
      </c>
      <c r="J31" s="25"/>
      <c r="K31" s="26">
        <v>12456.2</v>
      </c>
      <c r="M31" s="390" t="s">
        <v>31</v>
      </c>
      <c r="N31" s="391">
        <v>324060.1</v>
      </c>
      <c r="O31" s="392">
        <f t="shared" si="0"/>
        <v>324.0601</v>
      </c>
      <c r="P31" s="356"/>
      <c r="Q31" s="25"/>
      <c r="R31" s="26"/>
    </row>
    <row r="32" spans="1:18" s="27" customFormat="1" ht="11.25">
      <c r="A32" s="24" t="s">
        <v>32</v>
      </c>
      <c r="B32" s="24"/>
      <c r="C32" s="25">
        <v>2135</v>
      </c>
      <c r="D32" s="25"/>
      <c r="E32" s="25">
        <v>1964</v>
      </c>
      <c r="F32" s="25"/>
      <c r="G32" s="26">
        <v>366437.3</v>
      </c>
      <c r="I32" s="25">
        <v>2375</v>
      </c>
      <c r="J32" s="25"/>
      <c r="K32" s="26">
        <v>14006.7</v>
      </c>
      <c r="M32" s="390" t="s">
        <v>32</v>
      </c>
      <c r="N32" s="391">
        <v>366437.3</v>
      </c>
      <c r="O32" s="392">
        <f t="shared" si="0"/>
        <v>366.4373</v>
      </c>
      <c r="P32" s="356"/>
      <c r="Q32" s="25"/>
      <c r="R32" s="26"/>
    </row>
    <row r="33" spans="1:18" s="27" customFormat="1" ht="11.25">
      <c r="A33" s="24" t="s">
        <v>33</v>
      </c>
      <c r="B33" s="24"/>
      <c r="C33" s="25">
        <v>2054</v>
      </c>
      <c r="D33" s="25"/>
      <c r="E33" s="25">
        <v>2041</v>
      </c>
      <c r="F33" s="25"/>
      <c r="G33" s="26">
        <v>398487.9</v>
      </c>
      <c r="I33" s="25">
        <v>2253</v>
      </c>
      <c r="J33" s="25"/>
      <c r="K33" s="26">
        <v>17805.3</v>
      </c>
      <c r="M33" s="390" t="s">
        <v>33</v>
      </c>
      <c r="N33" s="391">
        <v>398487.9</v>
      </c>
      <c r="O33" s="392">
        <f t="shared" si="0"/>
        <v>398.4879</v>
      </c>
      <c r="P33" s="356"/>
      <c r="Q33" s="25"/>
      <c r="R33" s="26"/>
    </row>
    <row r="34" spans="1:18" s="27" customFormat="1" ht="11.25">
      <c r="A34" s="24" t="s">
        <v>34</v>
      </c>
      <c r="B34" s="24"/>
      <c r="C34" s="25">
        <v>2015</v>
      </c>
      <c r="D34" s="25"/>
      <c r="E34" s="25">
        <v>2022</v>
      </c>
      <c r="F34" s="25"/>
      <c r="G34" s="26">
        <v>514854</v>
      </c>
      <c r="I34" s="25">
        <v>2167</v>
      </c>
      <c r="J34" s="25"/>
      <c r="K34" s="26">
        <v>21394</v>
      </c>
      <c r="M34" s="390" t="s">
        <v>34</v>
      </c>
      <c r="N34" s="391">
        <v>514854</v>
      </c>
      <c r="O34" s="392">
        <f t="shared" si="0"/>
        <v>514.854</v>
      </c>
      <c r="P34" s="356"/>
      <c r="Q34" s="25"/>
      <c r="R34" s="26"/>
    </row>
    <row r="35" spans="1:18" s="27" customFormat="1" ht="11.25">
      <c r="A35" s="24" t="s">
        <v>35</v>
      </c>
      <c r="B35" s="24"/>
      <c r="C35" s="25">
        <v>2006</v>
      </c>
      <c r="D35" s="25"/>
      <c r="E35" s="25">
        <v>2081</v>
      </c>
      <c r="F35" s="25"/>
      <c r="G35" s="26">
        <v>450544.4</v>
      </c>
      <c r="I35" s="25">
        <v>2001</v>
      </c>
      <c r="J35" s="25"/>
      <c r="K35" s="26">
        <v>19970.4</v>
      </c>
      <c r="M35" s="390" t="s">
        <v>35</v>
      </c>
      <c r="N35" s="391">
        <v>450544.4</v>
      </c>
      <c r="O35" s="392">
        <f t="shared" si="0"/>
        <v>450.5444</v>
      </c>
      <c r="P35" s="356"/>
      <c r="Q35" s="25"/>
      <c r="R35" s="26"/>
    </row>
    <row r="36" spans="1:18" s="27" customFormat="1" ht="11.25">
      <c r="A36" s="24" t="s">
        <v>36</v>
      </c>
      <c r="B36" s="24"/>
      <c r="C36" s="25">
        <v>1915</v>
      </c>
      <c r="D36" s="25"/>
      <c r="E36" s="25">
        <v>1982</v>
      </c>
      <c r="F36" s="25"/>
      <c r="G36" s="26">
        <v>536301.5</v>
      </c>
      <c r="I36" s="25">
        <v>1875</v>
      </c>
      <c r="J36" s="25"/>
      <c r="K36" s="26">
        <v>19374</v>
      </c>
      <c r="M36" s="390" t="s">
        <v>36</v>
      </c>
      <c r="N36" s="391">
        <v>536301.5</v>
      </c>
      <c r="O36" s="392">
        <f t="shared" si="0"/>
        <v>536.3015</v>
      </c>
      <c r="P36" s="356"/>
      <c r="Q36" s="25"/>
      <c r="R36" s="26"/>
    </row>
    <row r="37" spans="1:18" s="27" customFormat="1" ht="11.25">
      <c r="A37" s="24" t="s">
        <v>37</v>
      </c>
      <c r="B37" s="24"/>
      <c r="C37" s="25">
        <v>1878</v>
      </c>
      <c r="D37" s="25"/>
      <c r="E37" s="25">
        <v>1958</v>
      </c>
      <c r="F37" s="25"/>
      <c r="G37" s="26">
        <v>624393.3</v>
      </c>
      <c r="I37" s="25">
        <v>1747</v>
      </c>
      <c r="J37" s="25"/>
      <c r="K37" s="26">
        <v>19862.5</v>
      </c>
      <c r="M37" s="390" t="s">
        <v>37</v>
      </c>
      <c r="N37" s="391">
        <v>624393.3</v>
      </c>
      <c r="O37" s="392">
        <f t="shared" si="0"/>
        <v>624.3933000000001</v>
      </c>
      <c r="P37" s="356"/>
      <c r="Q37" s="25"/>
      <c r="R37" s="26"/>
    </row>
    <row r="38" spans="1:18" s="27" customFormat="1" ht="11.25">
      <c r="A38" s="24" t="s">
        <v>38</v>
      </c>
      <c r="B38" s="24"/>
      <c r="C38" s="25">
        <v>1927</v>
      </c>
      <c r="D38" s="25"/>
      <c r="E38" s="25">
        <v>2050</v>
      </c>
      <c r="F38" s="25"/>
      <c r="G38" s="26">
        <v>810102.7</v>
      </c>
      <c r="I38" s="25">
        <v>1605</v>
      </c>
      <c r="J38" s="25"/>
      <c r="K38" s="26">
        <v>22550.3</v>
      </c>
      <c r="M38" s="390" t="s">
        <v>38</v>
      </c>
      <c r="N38" s="391">
        <v>810102.7</v>
      </c>
      <c r="O38" s="392">
        <f t="shared" si="0"/>
        <v>810.1026999999999</v>
      </c>
      <c r="P38" s="356"/>
      <c r="Q38" s="25"/>
      <c r="R38" s="26"/>
    </row>
    <row r="39" spans="1:18" s="27" customFormat="1" ht="11.25">
      <c r="A39" s="24" t="s">
        <v>39</v>
      </c>
      <c r="B39" s="24"/>
      <c r="C39" s="25">
        <v>2070</v>
      </c>
      <c r="D39" s="25"/>
      <c r="E39" s="25">
        <v>2531</v>
      </c>
      <c r="F39" s="25"/>
      <c r="G39" s="26">
        <v>774556.5</v>
      </c>
      <c r="I39" s="25">
        <v>1234</v>
      </c>
      <c r="J39" s="25"/>
      <c r="K39" s="26">
        <v>24369.8</v>
      </c>
      <c r="M39" s="390" t="s">
        <v>39</v>
      </c>
      <c r="N39" s="391">
        <v>774556.5</v>
      </c>
      <c r="O39" s="392">
        <f t="shared" si="0"/>
        <v>774.5565</v>
      </c>
      <c r="P39" s="356"/>
      <c r="Q39" s="25"/>
      <c r="R39" s="26"/>
    </row>
    <row r="40" spans="1:23" s="27" customFormat="1" ht="11.25">
      <c r="A40" s="24"/>
      <c r="B40" s="24"/>
      <c r="C40" s="25"/>
      <c r="D40" s="25"/>
      <c r="E40" s="25"/>
      <c r="F40" s="25"/>
      <c r="G40" s="26"/>
      <c r="I40" s="25"/>
      <c r="J40" s="25"/>
      <c r="K40" s="26"/>
      <c r="M40" s="390" t="s">
        <v>41</v>
      </c>
      <c r="N40" s="391">
        <v>900329.6</v>
      </c>
      <c r="O40" s="392">
        <f t="shared" si="0"/>
        <v>900.3296</v>
      </c>
      <c r="P40" s="356"/>
      <c r="Q40" s="25"/>
      <c r="R40" s="25"/>
      <c r="S40" s="26"/>
      <c r="U40" s="25"/>
      <c r="V40" s="25"/>
      <c r="W40" s="26"/>
    </row>
    <row r="41" spans="1:23" s="31" customFormat="1" ht="12.75">
      <c r="A41" s="136" t="s">
        <v>40</v>
      </c>
      <c r="B41" s="28"/>
      <c r="C41" s="29"/>
      <c r="D41" s="29"/>
      <c r="E41" s="29"/>
      <c r="F41" s="29"/>
      <c r="G41" s="30"/>
      <c r="I41" s="29"/>
      <c r="J41" s="29"/>
      <c r="K41" s="30"/>
      <c r="M41" s="390" t="s">
        <v>42</v>
      </c>
      <c r="N41" s="391">
        <v>1011678.4</v>
      </c>
      <c r="O41" s="392">
        <f t="shared" si="0"/>
        <v>1011.6784</v>
      </c>
      <c r="P41" s="357"/>
      <c r="Q41" s="19"/>
      <c r="R41" s="29"/>
      <c r="S41" s="30"/>
      <c r="U41" s="29"/>
      <c r="V41" s="29"/>
      <c r="W41" s="30"/>
    </row>
    <row r="42" spans="1:23" s="31" customFormat="1" ht="11.25">
      <c r="A42" s="28"/>
      <c r="B42" s="28"/>
      <c r="C42" s="29"/>
      <c r="D42" s="29"/>
      <c r="E42" s="29"/>
      <c r="F42" s="29"/>
      <c r="G42" s="30"/>
      <c r="I42" s="29"/>
      <c r="J42" s="29"/>
      <c r="K42" s="30"/>
      <c r="M42" s="390" t="s">
        <v>149</v>
      </c>
      <c r="N42" s="393">
        <f>1251424.9</f>
        <v>1251424.9</v>
      </c>
      <c r="O42" s="392">
        <f t="shared" si="0"/>
        <v>1251.4249</v>
      </c>
      <c r="P42" s="357"/>
      <c r="Q42" s="19"/>
      <c r="R42" s="29"/>
      <c r="S42" s="30"/>
      <c r="U42" s="29"/>
      <c r="V42" s="29"/>
      <c r="W42" s="30"/>
    </row>
    <row r="43" spans="1:18" s="35" customFormat="1" ht="11.25">
      <c r="A43" s="32" t="s">
        <v>41</v>
      </c>
      <c r="B43" s="32"/>
      <c r="C43" s="33">
        <v>2078</v>
      </c>
      <c r="D43" s="33"/>
      <c r="E43" s="33">
        <v>2563</v>
      </c>
      <c r="F43" s="33"/>
      <c r="G43" s="34">
        <v>900329.6</v>
      </c>
      <c r="I43" s="33">
        <v>1163</v>
      </c>
      <c r="J43" s="33"/>
      <c r="K43" s="34">
        <v>25164.8</v>
      </c>
      <c r="M43" s="390" t="s">
        <v>150</v>
      </c>
      <c r="N43" s="393">
        <v>1422479.981944702</v>
      </c>
      <c r="O43" s="392">
        <f t="shared" si="0"/>
        <v>1422.479981944702</v>
      </c>
      <c r="P43" s="356"/>
      <c r="Q43" s="25"/>
      <c r="R43" s="34"/>
    </row>
    <row r="44" spans="1:18" s="27" customFormat="1" ht="11.25">
      <c r="A44" s="24" t="s">
        <v>42</v>
      </c>
      <c r="B44" s="24"/>
      <c r="C44" s="25">
        <v>2171</v>
      </c>
      <c r="D44" s="25"/>
      <c r="E44" s="25">
        <v>2606</v>
      </c>
      <c r="F44" s="25"/>
      <c r="G44" s="26">
        <v>1011678.4</v>
      </c>
      <c r="I44" s="25">
        <v>1096</v>
      </c>
      <c r="J44" s="25"/>
      <c r="K44" s="26">
        <v>24955.1</v>
      </c>
      <c r="M44" s="390" t="s">
        <v>151</v>
      </c>
      <c r="N44" s="393">
        <v>1820076.9378040445</v>
      </c>
      <c r="O44" s="392">
        <f t="shared" si="0"/>
        <v>1820.0769378040445</v>
      </c>
      <c r="P44" s="356"/>
      <c r="Q44" s="25"/>
      <c r="R44" s="26"/>
    </row>
    <row r="45" spans="1:18" s="27" customFormat="1" ht="11.25">
      <c r="A45" s="32" t="s">
        <v>149</v>
      </c>
      <c r="B45" s="36"/>
      <c r="C45" s="37">
        <v>2157</v>
      </c>
      <c r="D45" s="37"/>
      <c r="E45" s="25">
        <v>2676</v>
      </c>
      <c r="F45" s="37"/>
      <c r="G45" s="38">
        <f>1251424.9</f>
        <v>1251424.9</v>
      </c>
      <c r="I45" s="25">
        <v>1048</v>
      </c>
      <c r="J45" s="37"/>
      <c r="K45" s="38">
        <v>30327.822483993332</v>
      </c>
      <c r="M45" s="390" t="s">
        <v>171</v>
      </c>
      <c r="N45" s="393">
        <v>1796810.7</v>
      </c>
      <c r="O45" s="392">
        <f t="shared" si="0"/>
        <v>1796.8107</v>
      </c>
      <c r="P45" s="356"/>
      <c r="Q45" s="37"/>
      <c r="R45" s="38"/>
    </row>
    <row r="46" spans="1:18" s="27" customFormat="1" ht="11.25">
      <c r="A46" s="24" t="s">
        <v>150</v>
      </c>
      <c r="B46" s="36"/>
      <c r="C46" s="37">
        <v>2087</v>
      </c>
      <c r="D46" s="37"/>
      <c r="E46" s="37">
        <v>2591</v>
      </c>
      <c r="F46" s="37"/>
      <c r="G46" s="38">
        <v>1422479.981944702</v>
      </c>
      <c r="I46" s="37">
        <v>951</v>
      </c>
      <c r="J46" s="37"/>
      <c r="K46" s="38">
        <v>27742.47215207001</v>
      </c>
      <c r="M46" s="390" t="s">
        <v>178</v>
      </c>
      <c r="N46" s="393">
        <v>1523523.5</v>
      </c>
      <c r="O46" s="392">
        <v>1523.5235</v>
      </c>
      <c r="P46" s="358"/>
      <c r="Q46" s="37"/>
      <c r="R46" s="38"/>
    </row>
    <row r="47" spans="1:18" s="27" customFormat="1" ht="11.25">
      <c r="A47" s="32" t="s">
        <v>151</v>
      </c>
      <c r="B47" s="36"/>
      <c r="C47" s="37">
        <v>1945</v>
      </c>
      <c r="D47" s="37"/>
      <c r="E47" s="37">
        <v>2393</v>
      </c>
      <c r="F47" s="37"/>
      <c r="G47" s="38">
        <v>1820076.9378040445</v>
      </c>
      <c r="I47" s="37">
        <v>858</v>
      </c>
      <c r="J47" s="37"/>
      <c r="K47" s="38">
        <v>21671.20925007682</v>
      </c>
      <c r="M47" s="390" t="s">
        <v>180</v>
      </c>
      <c r="N47" s="393">
        <v>1147827.32</v>
      </c>
      <c r="O47" s="392">
        <f>N47/1000</f>
        <v>1147.82732</v>
      </c>
      <c r="P47" s="358"/>
      <c r="Q47" s="37"/>
      <c r="R47" s="38"/>
    </row>
    <row r="48" spans="1:18" s="237" customFormat="1" ht="11.25">
      <c r="A48" s="32" t="s">
        <v>171</v>
      </c>
      <c r="B48" s="36"/>
      <c r="C48" s="37">
        <v>1904</v>
      </c>
      <c r="D48" s="37"/>
      <c r="E48" s="37">
        <v>2272</v>
      </c>
      <c r="F48" s="37"/>
      <c r="G48" s="38">
        <v>1796810.7</v>
      </c>
      <c r="H48" s="27"/>
      <c r="I48" s="37">
        <v>819</v>
      </c>
      <c r="J48" s="37"/>
      <c r="K48" s="38">
        <v>19952.2</v>
      </c>
      <c r="M48" s="390" t="s">
        <v>181</v>
      </c>
      <c r="N48" s="393">
        <v>1355833.25181074</v>
      </c>
      <c r="O48" s="392">
        <f>N48/1000</f>
        <v>1355.83325181074</v>
      </c>
      <c r="P48" s="359"/>
      <c r="Q48" s="8"/>
      <c r="R48" s="236"/>
    </row>
    <row r="49" spans="1:18" s="237" customFormat="1" ht="11.25">
      <c r="A49" s="32" t="s">
        <v>178</v>
      </c>
      <c r="B49" s="36"/>
      <c r="C49" s="37">
        <v>1809</v>
      </c>
      <c r="D49" s="37"/>
      <c r="E49" s="37">
        <v>2117</v>
      </c>
      <c r="F49" s="37"/>
      <c r="G49" s="38">
        <v>1523523.5</v>
      </c>
      <c r="H49" s="27"/>
      <c r="I49" s="37">
        <v>758</v>
      </c>
      <c r="J49" s="37"/>
      <c r="K49" s="38">
        <v>18975.1</v>
      </c>
      <c r="M49" s="390" t="s">
        <v>182</v>
      </c>
      <c r="N49" s="393">
        <v>1460705.16643299</v>
      </c>
      <c r="O49" s="392">
        <f>N49/1000</f>
        <v>1460.70516643299</v>
      </c>
      <c r="P49" s="359"/>
      <c r="Q49" s="8"/>
      <c r="R49" s="236"/>
    </row>
    <row r="50" spans="1:18" s="27" customFormat="1" ht="12.75">
      <c r="A50" s="24" t="s">
        <v>180</v>
      </c>
      <c r="B50" s="36"/>
      <c r="C50" s="37">
        <v>1701</v>
      </c>
      <c r="D50" s="37"/>
      <c r="E50" s="338">
        <v>1962</v>
      </c>
      <c r="F50" s="37"/>
      <c r="G50" s="38">
        <v>1147827.32</v>
      </c>
      <c r="I50" s="338">
        <v>704</v>
      </c>
      <c r="J50" s="37"/>
      <c r="K50" s="339">
        <v>16506.54584</v>
      </c>
      <c r="M50" s="394"/>
      <c r="N50" s="394"/>
      <c r="O50" s="392"/>
      <c r="P50" s="37"/>
      <c r="Q50" s="37"/>
      <c r="R50" s="38"/>
    </row>
    <row r="51" spans="1:18" s="345" customFormat="1" ht="12.75">
      <c r="A51" s="24" t="s">
        <v>181</v>
      </c>
      <c r="B51" s="341"/>
      <c r="C51" s="37">
        <v>1557</v>
      </c>
      <c r="D51" s="342"/>
      <c r="E51" s="338">
        <v>1751</v>
      </c>
      <c r="F51" s="342"/>
      <c r="G51" s="38">
        <v>1355833.25181074</v>
      </c>
      <c r="I51" s="338">
        <v>634</v>
      </c>
      <c r="J51" s="342"/>
      <c r="K51" s="339">
        <v>15845.3802</v>
      </c>
      <c r="M51" s="395"/>
      <c r="N51" s="395"/>
      <c r="O51" s="388"/>
      <c r="P51" s="8"/>
      <c r="Q51" s="8"/>
      <c r="R51" s="344"/>
    </row>
    <row r="52" spans="1:18" s="345" customFormat="1" ht="12.75">
      <c r="A52" s="340" t="s">
        <v>182</v>
      </c>
      <c r="B52" s="341"/>
      <c r="C52" s="342">
        <v>1465</v>
      </c>
      <c r="D52" s="342"/>
      <c r="E52" s="343">
        <v>1575</v>
      </c>
      <c r="F52" s="342"/>
      <c r="G52" s="344">
        <v>1460705.16643299</v>
      </c>
      <c r="I52" s="343">
        <v>567</v>
      </c>
      <c r="J52" s="342"/>
      <c r="K52" s="346">
        <v>15081.57402</v>
      </c>
      <c r="M52" s="395"/>
      <c r="N52" s="395"/>
      <c r="O52" s="388"/>
      <c r="P52" s="8"/>
      <c r="Q52" s="8"/>
      <c r="R52" s="344"/>
    </row>
    <row r="53" spans="1:16" ht="12.75">
      <c r="A53" s="11"/>
      <c r="B53" s="39"/>
      <c r="C53" s="39"/>
      <c r="D53" s="40"/>
      <c r="E53" s="11"/>
      <c r="F53" s="11"/>
      <c r="G53" s="11"/>
      <c r="I53" s="40"/>
      <c r="J53" s="40"/>
      <c r="K53" s="40"/>
      <c r="P53" s="218"/>
    </row>
    <row r="54" spans="1:16" s="27" customFormat="1" ht="12.75">
      <c r="A54" s="136" t="s">
        <v>52</v>
      </c>
      <c r="B54" s="32"/>
      <c r="C54" s="32"/>
      <c r="D54" s="37"/>
      <c r="E54" s="37"/>
      <c r="F54" s="37"/>
      <c r="G54" s="38"/>
      <c r="I54" s="37"/>
      <c r="J54" s="37"/>
      <c r="K54" s="38"/>
      <c r="M54" s="394"/>
      <c r="N54" s="394"/>
      <c r="O54" s="392"/>
      <c r="P54" s="275"/>
    </row>
    <row r="55" spans="1:16" ht="12.75">
      <c r="A55" s="32"/>
      <c r="B55" s="32"/>
      <c r="C55" s="32"/>
      <c r="P55" s="218"/>
    </row>
    <row r="56" spans="1:16" ht="12.75">
      <c r="A56" s="32" t="s">
        <v>41</v>
      </c>
      <c r="B56" s="11"/>
      <c r="C56" s="32">
        <v>121</v>
      </c>
      <c r="D56" s="11"/>
      <c r="E56" s="32">
        <v>129</v>
      </c>
      <c r="G56" s="38">
        <f>2382.4</f>
        <v>2382.4</v>
      </c>
      <c r="I56" s="32">
        <v>14</v>
      </c>
      <c r="J56" s="32"/>
      <c r="K56" s="26">
        <f>66189563/1000000</f>
        <v>66.189563</v>
      </c>
      <c r="L56" s="415"/>
      <c r="P56" s="218"/>
    </row>
    <row r="57" spans="1:16" ht="12.75">
      <c r="A57" s="24" t="s">
        <v>42</v>
      </c>
      <c r="B57" s="11"/>
      <c r="C57" s="32">
        <v>252</v>
      </c>
      <c r="D57" s="11"/>
      <c r="E57" s="32">
        <v>253</v>
      </c>
      <c r="G57" s="38">
        <f>5298.5</f>
        <v>5298.5</v>
      </c>
      <c r="I57" s="32">
        <v>24</v>
      </c>
      <c r="J57" s="32"/>
      <c r="K57" s="26">
        <f>81982262/1000000</f>
        <v>81.982262</v>
      </c>
      <c r="L57" s="415"/>
      <c r="P57" s="218"/>
    </row>
    <row r="58" spans="1:16" ht="12.75">
      <c r="A58" s="32" t="s">
        <v>149</v>
      </c>
      <c r="B58" s="11"/>
      <c r="C58" s="32">
        <v>308</v>
      </c>
      <c r="D58" s="11"/>
      <c r="E58" s="32">
        <v>309</v>
      </c>
      <c r="G58" s="38">
        <v>5655.101444710999</v>
      </c>
      <c r="I58" s="32">
        <v>25</v>
      </c>
      <c r="J58" s="32"/>
      <c r="K58" s="26">
        <f>92879710/1000000</f>
        <v>92.87971</v>
      </c>
      <c r="L58" s="415"/>
      <c r="P58" s="218"/>
    </row>
    <row r="59" spans="1:16" ht="12.75">
      <c r="A59" s="24" t="s">
        <v>150</v>
      </c>
      <c r="B59" s="11"/>
      <c r="C59" s="32">
        <v>312</v>
      </c>
      <c r="D59" s="191"/>
      <c r="E59" s="32">
        <v>311</v>
      </c>
      <c r="G59" s="38">
        <v>4437.936699318312</v>
      </c>
      <c r="I59" s="32">
        <v>20</v>
      </c>
      <c r="J59" s="32"/>
      <c r="K59" s="26">
        <f>93990712/1000000</f>
        <v>93.990712</v>
      </c>
      <c r="L59" s="415"/>
      <c r="P59" s="218"/>
    </row>
    <row r="60" spans="1:16" ht="12.75">
      <c r="A60" s="32" t="s">
        <v>151</v>
      </c>
      <c r="B60" s="11"/>
      <c r="C60" s="32">
        <v>347</v>
      </c>
      <c r="E60" s="32">
        <v>364</v>
      </c>
      <c r="G60" s="38">
        <v>13468.473163593731</v>
      </c>
      <c r="I60" s="32">
        <v>22</v>
      </c>
      <c r="J60" s="32"/>
      <c r="K60" s="26">
        <f>102172640/1000000</f>
        <v>102.17264</v>
      </c>
      <c r="L60" s="415"/>
      <c r="P60" s="218"/>
    </row>
    <row r="61" spans="1:16" s="238" customFormat="1" ht="12.75">
      <c r="A61" s="32" t="s">
        <v>171</v>
      </c>
      <c r="B61" s="11"/>
      <c r="C61" s="416">
        <v>524</v>
      </c>
      <c r="D61" s="380"/>
      <c r="E61" s="416">
        <v>535</v>
      </c>
      <c r="F61" s="380"/>
      <c r="G61" s="339">
        <v>14935.2</v>
      </c>
      <c r="H61" s="417"/>
      <c r="I61" s="416">
        <v>15</v>
      </c>
      <c r="J61" s="32"/>
      <c r="K61" s="26">
        <v>69.1</v>
      </c>
      <c r="L61" s="415"/>
      <c r="M61" s="395"/>
      <c r="N61" s="395"/>
      <c r="O61" s="395"/>
      <c r="P61" s="276"/>
    </row>
    <row r="62" spans="1:16" s="238" customFormat="1" ht="12.75">
      <c r="A62" s="32" t="s">
        <v>178</v>
      </c>
      <c r="B62" s="11"/>
      <c r="C62" s="416">
        <v>629</v>
      </c>
      <c r="D62" s="380"/>
      <c r="E62" s="416">
        <v>631</v>
      </c>
      <c r="F62" s="380"/>
      <c r="G62" s="339">
        <v>11607.211261444367</v>
      </c>
      <c r="H62" s="417"/>
      <c r="I62" s="416">
        <v>15</v>
      </c>
      <c r="J62" s="32"/>
      <c r="K62" s="26">
        <v>36.2</v>
      </c>
      <c r="L62" s="415"/>
      <c r="M62" s="395"/>
      <c r="N62" s="395"/>
      <c r="O62" s="395"/>
      <c r="P62" s="276"/>
    </row>
    <row r="63" spans="1:16" s="348" customFormat="1" ht="12.75">
      <c r="A63" s="24" t="s">
        <v>180</v>
      </c>
      <c r="B63" s="11"/>
      <c r="C63" s="351">
        <v>704</v>
      </c>
      <c r="D63" s="380"/>
      <c r="E63" s="351">
        <v>711</v>
      </c>
      <c r="F63" s="380"/>
      <c r="G63" s="339">
        <v>10252.37</v>
      </c>
      <c r="H63" s="417"/>
      <c r="I63" s="351">
        <v>23</v>
      </c>
      <c r="J63" s="24"/>
      <c r="K63" s="352">
        <v>38.6</v>
      </c>
      <c r="L63" s="415"/>
      <c r="M63" s="394"/>
      <c r="N63" s="394"/>
      <c r="O63" s="394"/>
      <c r="P63" s="218"/>
    </row>
    <row r="64" spans="1:16" s="238" customFormat="1" ht="12.75">
      <c r="A64" s="24" t="s">
        <v>181</v>
      </c>
      <c r="B64" s="11"/>
      <c r="C64" s="351">
        <v>754</v>
      </c>
      <c r="D64" s="380"/>
      <c r="E64" s="351">
        <v>737</v>
      </c>
      <c r="F64" s="380"/>
      <c r="G64" s="339">
        <v>18358.4790046631</v>
      </c>
      <c r="H64" s="417"/>
      <c r="I64" s="351">
        <v>26</v>
      </c>
      <c r="J64" s="24"/>
      <c r="K64" s="352">
        <v>43.6</v>
      </c>
      <c r="L64" s="415"/>
      <c r="M64" s="395"/>
      <c r="N64" s="395"/>
      <c r="O64" s="395"/>
      <c r="P64" s="276"/>
    </row>
    <row r="65" spans="1:16" s="238" customFormat="1" ht="12.75">
      <c r="A65" s="340" t="s">
        <v>182</v>
      </c>
      <c r="B65" s="347"/>
      <c r="C65" s="343">
        <v>1021</v>
      </c>
      <c r="D65" s="349"/>
      <c r="E65" s="350">
        <v>953</v>
      </c>
      <c r="F65" s="349"/>
      <c r="G65" s="344">
        <v>31753.4163744484</v>
      </c>
      <c r="H65" s="347"/>
      <c r="I65" s="350">
        <v>27</v>
      </c>
      <c r="J65" s="340"/>
      <c r="K65" s="430">
        <v>23</v>
      </c>
      <c r="L65" s="415"/>
      <c r="M65" s="395"/>
      <c r="N65" s="395"/>
      <c r="O65" s="395"/>
      <c r="P65" s="276"/>
    </row>
    <row r="66" spans="1:16" ht="12.75">
      <c r="A66" s="11"/>
      <c r="B66" s="11"/>
      <c r="C66" s="11"/>
      <c r="I66" s="41"/>
      <c r="J66" s="41"/>
      <c r="K66" s="14"/>
      <c r="P66" s="218"/>
    </row>
    <row r="67" spans="1:16" ht="12.75">
      <c r="A67" s="148" t="s">
        <v>154</v>
      </c>
      <c r="M67" s="396"/>
      <c r="N67" s="396"/>
      <c r="P67" s="218"/>
    </row>
    <row r="68" ht="12.75">
      <c r="P68" s="218"/>
    </row>
    <row r="69" spans="1:16" ht="12.75">
      <c r="A69" s="32" t="s">
        <v>151</v>
      </c>
      <c r="B69" s="11"/>
      <c r="C69" s="32">
        <v>190</v>
      </c>
      <c r="E69" s="32">
        <v>190</v>
      </c>
      <c r="G69" s="38">
        <v>626101.3</v>
      </c>
      <c r="I69" s="32" t="s">
        <v>101</v>
      </c>
      <c r="J69" s="32"/>
      <c r="K69" s="26" t="s">
        <v>101</v>
      </c>
      <c r="P69" s="218"/>
    </row>
    <row r="70" spans="1:16" s="242" customFormat="1" ht="12.75">
      <c r="A70" s="32" t="s">
        <v>171</v>
      </c>
      <c r="B70" s="11"/>
      <c r="C70" s="32">
        <v>246</v>
      </c>
      <c r="D70" s="14"/>
      <c r="E70" s="32">
        <v>256</v>
      </c>
      <c r="F70" s="14"/>
      <c r="G70" s="38">
        <v>581557.7</v>
      </c>
      <c r="I70" s="241" t="s">
        <v>101</v>
      </c>
      <c r="J70" s="241"/>
      <c r="K70" s="240" t="s">
        <v>101</v>
      </c>
      <c r="M70" s="395"/>
      <c r="N70" s="395"/>
      <c r="O70" s="389"/>
      <c r="P70" s="277"/>
    </row>
    <row r="71" spans="1:16" ht="12.75">
      <c r="A71" s="32" t="s">
        <v>178</v>
      </c>
      <c r="B71" s="11"/>
      <c r="C71" s="32">
        <v>243</v>
      </c>
      <c r="E71" s="32">
        <v>245</v>
      </c>
      <c r="G71" s="38">
        <v>414436.9</v>
      </c>
      <c r="I71" s="241" t="s">
        <v>101</v>
      </c>
      <c r="J71" s="241"/>
      <c r="K71" s="240" t="s">
        <v>101</v>
      </c>
      <c r="P71" s="218"/>
    </row>
    <row r="72" spans="1:13" ht="12.75">
      <c r="A72" s="24" t="s">
        <v>180</v>
      </c>
      <c r="B72" s="24"/>
      <c r="C72" s="25">
        <v>210</v>
      </c>
      <c r="D72" s="25"/>
      <c r="E72" s="353">
        <v>211</v>
      </c>
      <c r="F72" s="25"/>
      <c r="G72" s="26">
        <v>245607.65</v>
      </c>
      <c r="I72" s="25" t="s">
        <v>101</v>
      </c>
      <c r="J72" s="25"/>
      <c r="K72" s="26" t="s">
        <v>101</v>
      </c>
      <c r="M72" s="390"/>
    </row>
    <row r="73" spans="1:15" s="347" customFormat="1" ht="12.75">
      <c r="A73" s="24" t="s">
        <v>181</v>
      </c>
      <c r="B73" s="340"/>
      <c r="C73" s="25">
        <v>178</v>
      </c>
      <c r="D73" s="25"/>
      <c r="E73" s="25">
        <v>179</v>
      </c>
      <c r="F73" s="25"/>
      <c r="G73" s="25">
        <v>296921.122961919</v>
      </c>
      <c r="I73" s="25" t="s">
        <v>101</v>
      </c>
      <c r="J73" s="25"/>
      <c r="K73" s="26" t="s">
        <v>101</v>
      </c>
      <c r="M73" s="397"/>
      <c r="N73" s="395"/>
      <c r="O73" s="395"/>
    </row>
    <row r="74" spans="1:15" s="347" customFormat="1" ht="12.75">
      <c r="A74" s="340" t="s">
        <v>182</v>
      </c>
      <c r="B74" s="340"/>
      <c r="C74" s="354">
        <v>168</v>
      </c>
      <c r="D74" s="354"/>
      <c r="E74" s="355">
        <v>168</v>
      </c>
      <c r="F74" s="354"/>
      <c r="G74" s="344">
        <v>284969.5450985</v>
      </c>
      <c r="I74" s="25" t="s">
        <v>101</v>
      </c>
      <c r="J74" s="25"/>
      <c r="K74" s="26" t="s">
        <v>101</v>
      </c>
      <c r="M74" s="397"/>
      <c r="N74" s="395"/>
      <c r="O74" s="395"/>
    </row>
    <row r="75" spans="13:16" ht="12.75">
      <c r="M75" s="398"/>
      <c r="P75" s="218"/>
    </row>
    <row r="76" spans="1:16" ht="12.75">
      <c r="A76" s="148" t="s">
        <v>179</v>
      </c>
      <c r="P76" s="218"/>
    </row>
    <row r="77" spans="1:16" ht="12.75">
      <c r="A77" s="32" t="s">
        <v>178</v>
      </c>
      <c r="B77" s="11"/>
      <c r="C77" s="32">
        <v>47</v>
      </c>
      <c r="E77" s="32">
        <v>47</v>
      </c>
      <c r="G77" s="38">
        <v>191716</v>
      </c>
      <c r="H77" s="32"/>
      <c r="I77" s="25" t="s">
        <v>101</v>
      </c>
      <c r="J77" s="25"/>
      <c r="K77" s="26" t="s">
        <v>101</v>
      </c>
      <c r="P77" s="218"/>
    </row>
    <row r="78" spans="1:11" ht="12.75">
      <c r="A78" s="24" t="s">
        <v>180</v>
      </c>
      <c r="C78" s="353">
        <v>44</v>
      </c>
      <c r="D78" s="353"/>
      <c r="E78" s="353">
        <v>44</v>
      </c>
      <c r="F78" s="353"/>
      <c r="G78" s="352">
        <v>117013.22</v>
      </c>
      <c r="I78" s="25" t="s">
        <v>101</v>
      </c>
      <c r="J78" s="25"/>
      <c r="K78" s="26" t="s">
        <v>101</v>
      </c>
    </row>
    <row r="79" spans="1:15" s="347" customFormat="1" ht="12.75">
      <c r="A79" s="24" t="s">
        <v>181</v>
      </c>
      <c r="B79" s="41"/>
      <c r="C79" s="353">
        <v>40</v>
      </c>
      <c r="D79" s="353"/>
      <c r="E79" s="353">
        <v>40</v>
      </c>
      <c r="F79" s="353"/>
      <c r="G79" s="352">
        <v>140693.43</v>
      </c>
      <c r="H79" s="11"/>
      <c r="I79" s="25" t="s">
        <v>101</v>
      </c>
      <c r="J79" s="25"/>
      <c r="K79" s="26" t="s">
        <v>101</v>
      </c>
      <c r="M79" s="397"/>
      <c r="N79" s="395"/>
      <c r="O79" s="395"/>
    </row>
    <row r="80" spans="1:11" ht="12.75">
      <c r="A80" s="340" t="s">
        <v>182</v>
      </c>
      <c r="C80" s="354">
        <v>36</v>
      </c>
      <c r="E80" s="355">
        <v>36</v>
      </c>
      <c r="G80" s="344">
        <v>121151.71</v>
      </c>
      <c r="I80" s="25" t="s">
        <v>101</v>
      </c>
      <c r="J80" s="25"/>
      <c r="K80" s="26" t="s">
        <v>101</v>
      </c>
    </row>
  </sheetData>
  <mergeCells count="2">
    <mergeCell ref="I3:K3"/>
    <mergeCell ref="E3:G3"/>
  </mergeCells>
  <printOptions/>
  <pageMargins left="0.75" right="0.75" top="0.73" bottom="0.83" header="0.5" footer="0.5"/>
  <pageSetup fitToHeight="1" fitToWidth="1" horizontalDpi="600" verticalDpi="600" orientation="portrait" paperSize="9" scale="76" r:id="rId1"/>
  <headerFooter alignWithMargins="0">
    <oddFooter>&amp;L&amp;8Market Information and Analysis
London Stock Exchange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31"/>
  <sheetViews>
    <sheetView workbookViewId="0" topLeftCell="A1">
      <selection activeCell="A1" sqref="A1"/>
    </sheetView>
  </sheetViews>
  <sheetFormatPr defaultColWidth="8.88671875" defaultRowHeight="15"/>
  <cols>
    <col min="1" max="1" width="12.21484375" style="11" customWidth="1"/>
    <col min="2" max="2" width="8.3359375" style="13" customWidth="1"/>
    <col min="3" max="3" width="8.3359375" style="14" customWidth="1"/>
    <col min="4" max="4" width="8.3359375" style="13" customWidth="1"/>
    <col min="5" max="5" width="1.33203125" style="11" customWidth="1"/>
    <col min="6" max="6" width="9.10546875" style="14" customWidth="1"/>
    <col min="7" max="8" width="8.3359375" style="14" customWidth="1"/>
    <col min="9" max="9" width="1.33203125" style="14" customWidth="1"/>
    <col min="10" max="10" width="6.77734375" style="14" customWidth="1"/>
    <col min="11" max="11" width="8.3359375" style="11" customWidth="1"/>
    <col min="12" max="12" width="9.88671875" style="11" customWidth="1"/>
    <col min="13" max="13" width="9.3359375" style="11" bestFit="1" customWidth="1"/>
    <col min="14" max="14" width="8.3359375" style="11" customWidth="1"/>
    <col min="15" max="16" width="8.99609375" style="11" bestFit="1" customWidth="1"/>
    <col min="17" max="16384" width="8.88671875" style="11" customWidth="1"/>
  </cols>
  <sheetData>
    <row r="1" spans="1:10" s="2" customFormat="1" ht="15.75">
      <c r="A1" s="175" t="s">
        <v>169</v>
      </c>
      <c r="B1"/>
      <c r="C1" s="3"/>
      <c r="D1" s="176"/>
      <c r="E1" s="177"/>
      <c r="F1" s="3"/>
      <c r="G1" s="3"/>
      <c r="H1" s="3"/>
      <c r="I1" s="3"/>
      <c r="J1" s="3"/>
    </row>
    <row r="2" spans="1:10" ht="12.75">
      <c r="A2" s="115"/>
      <c r="B2" s="156"/>
      <c r="C2" s="155"/>
      <c r="D2" s="156"/>
      <c r="E2" s="115"/>
      <c r="F2" s="155"/>
      <c r="G2" s="155"/>
      <c r="H2" s="155"/>
      <c r="I2" s="155"/>
      <c r="J2" s="155"/>
    </row>
    <row r="3" spans="1:10" ht="12.75">
      <c r="A3" s="119" t="s">
        <v>105</v>
      </c>
      <c r="B3" s="156"/>
      <c r="C3" s="155"/>
      <c r="D3" s="156"/>
      <c r="E3" s="115"/>
      <c r="F3" s="155"/>
      <c r="G3" s="155"/>
      <c r="H3" s="155"/>
      <c r="I3" s="155"/>
      <c r="J3" s="155"/>
    </row>
    <row r="4" spans="1:10" ht="12.75">
      <c r="A4" s="115"/>
      <c r="B4" s="156"/>
      <c r="C4" s="155"/>
      <c r="D4" s="156"/>
      <c r="E4" s="115"/>
      <c r="F4" s="121" t="s">
        <v>106</v>
      </c>
      <c r="G4" s="121" t="s">
        <v>106</v>
      </c>
      <c r="H4" s="121" t="s">
        <v>106</v>
      </c>
      <c r="I4" s="155"/>
      <c r="J4" s="155"/>
    </row>
    <row r="5" spans="1:10" ht="12.75">
      <c r="A5" s="115"/>
      <c r="B5" s="128"/>
      <c r="C5" s="121"/>
      <c r="D5" s="128" t="s">
        <v>132</v>
      </c>
      <c r="E5" s="116"/>
      <c r="F5" s="121" t="s">
        <v>6</v>
      </c>
      <c r="G5" s="121" t="s">
        <v>107</v>
      </c>
      <c r="H5" s="121" t="s">
        <v>5</v>
      </c>
      <c r="I5" s="121"/>
      <c r="J5" s="11"/>
    </row>
    <row r="6" spans="1:10" ht="12.75">
      <c r="A6" s="115"/>
      <c r="B6" s="128" t="s">
        <v>6</v>
      </c>
      <c r="C6" s="121" t="s">
        <v>5</v>
      </c>
      <c r="D6" s="128" t="s">
        <v>134</v>
      </c>
      <c r="E6" s="116"/>
      <c r="F6" s="121" t="s">
        <v>122</v>
      </c>
      <c r="G6" s="121" t="s">
        <v>113</v>
      </c>
      <c r="H6" s="121" t="s">
        <v>114</v>
      </c>
      <c r="I6" s="121"/>
      <c r="J6" s="121" t="s">
        <v>5</v>
      </c>
    </row>
    <row r="7" spans="1:10" ht="12.75">
      <c r="A7" s="127"/>
      <c r="B7" s="123" t="s">
        <v>10</v>
      </c>
      <c r="C7" s="122" t="s">
        <v>114</v>
      </c>
      <c r="D7" s="123" t="s">
        <v>136</v>
      </c>
      <c r="E7" s="117"/>
      <c r="F7" s="122" t="s">
        <v>137</v>
      </c>
      <c r="G7" s="122" t="s">
        <v>121</v>
      </c>
      <c r="H7" s="122" t="s">
        <v>122</v>
      </c>
      <c r="I7" s="122"/>
      <c r="J7" s="122" t="s">
        <v>123</v>
      </c>
    </row>
    <row r="8" spans="1:10" ht="12.75">
      <c r="A8" s="181"/>
      <c r="B8" s="58"/>
      <c r="C8" s="57"/>
      <c r="D8" s="58"/>
      <c r="E8" s="59"/>
      <c r="F8" s="57"/>
      <c r="G8" s="57"/>
      <c r="H8" s="57"/>
      <c r="I8" s="57"/>
      <c r="J8" s="57"/>
    </row>
    <row r="9" spans="1:16" ht="12.75">
      <c r="A9" s="414">
        <v>1987</v>
      </c>
      <c r="B9" s="13">
        <v>109620.3</v>
      </c>
      <c r="C9" s="14">
        <v>1132762</v>
      </c>
      <c r="D9" s="13">
        <v>17028.4</v>
      </c>
      <c r="F9" s="14">
        <v>433281.8181818182</v>
      </c>
      <c r="G9" s="14">
        <v>96772.57888241307</v>
      </c>
      <c r="H9" s="14">
        <v>4477.320158102767</v>
      </c>
      <c r="I9" s="178" t="s">
        <v>0</v>
      </c>
      <c r="J9" s="14">
        <v>253</v>
      </c>
      <c r="L9" s="223"/>
      <c r="M9" s="225" t="s">
        <v>174</v>
      </c>
      <c r="N9" s="223"/>
      <c r="O9" s="223"/>
      <c r="P9" s="223"/>
    </row>
    <row r="10" spans="1:16" ht="12.75">
      <c r="A10" s="414">
        <v>1988</v>
      </c>
      <c r="B10" s="13">
        <v>79649</v>
      </c>
      <c r="C10" s="14">
        <v>727037</v>
      </c>
      <c r="D10" s="13">
        <v>13438.1</v>
      </c>
      <c r="F10" s="14">
        <v>314818.1818181818</v>
      </c>
      <c r="G10" s="14">
        <v>109552.8838284709</v>
      </c>
      <c r="H10" s="14">
        <v>2873.6640316205535</v>
      </c>
      <c r="J10" s="14">
        <v>253</v>
      </c>
      <c r="L10" s="223"/>
      <c r="M10" s="223" t="s">
        <v>173</v>
      </c>
      <c r="N10" s="223" t="s">
        <v>158</v>
      </c>
      <c r="O10" s="223"/>
      <c r="P10" s="223"/>
    </row>
    <row r="11" spans="1:17" ht="12.75">
      <c r="A11" s="414">
        <v>1989</v>
      </c>
      <c r="B11" s="13">
        <v>169111.3</v>
      </c>
      <c r="C11" s="14">
        <v>1238494</v>
      </c>
      <c r="D11" s="13">
        <v>24242.5</v>
      </c>
      <c r="F11" s="14">
        <v>671076.5873015873</v>
      </c>
      <c r="G11" s="14">
        <v>136545.91786476155</v>
      </c>
      <c r="H11" s="14">
        <v>4914.658730158731</v>
      </c>
      <c r="J11" s="14">
        <v>252</v>
      </c>
      <c r="L11" s="224">
        <v>33238</v>
      </c>
      <c r="M11" s="226">
        <v>315625</v>
      </c>
      <c r="N11" s="227">
        <v>294049.6</v>
      </c>
      <c r="O11" s="223">
        <f>M11/1000</f>
        <v>315.625</v>
      </c>
      <c r="P11" s="223">
        <f>N11/1000</f>
        <v>294.0496</v>
      </c>
      <c r="Q11" s="222"/>
    </row>
    <row r="12" spans="1:17" ht="12.75">
      <c r="A12" s="414">
        <v>1990</v>
      </c>
      <c r="B12" s="13">
        <v>294049.6</v>
      </c>
      <c r="C12" s="14">
        <v>1889347</v>
      </c>
      <c r="D12" s="13">
        <v>34297</v>
      </c>
      <c r="F12" s="14">
        <v>1162251.3833992095</v>
      </c>
      <c r="G12" s="14">
        <v>155635.57144346696</v>
      </c>
      <c r="H12" s="14">
        <v>7467.774703557312</v>
      </c>
      <c r="J12" s="14">
        <v>253</v>
      </c>
      <c r="L12" s="224">
        <v>33603</v>
      </c>
      <c r="M12" s="226">
        <v>360460.8</v>
      </c>
      <c r="N12" s="227">
        <v>283385.2</v>
      </c>
      <c r="O12" s="223">
        <f aca="true" t="shared" si="0" ref="O12:O21">M12/1000</f>
        <v>360.4608</v>
      </c>
      <c r="P12" s="223">
        <f aca="true" t="shared" si="1" ref="P12:P21">N12/1000</f>
        <v>283.3852</v>
      </c>
      <c r="Q12" s="222"/>
    </row>
    <row r="13" spans="1:17" ht="12.75">
      <c r="A13" s="124">
        <v>1991</v>
      </c>
      <c r="B13" s="13">
        <v>283385.2</v>
      </c>
      <c r="C13" s="14">
        <v>1890222</v>
      </c>
      <c r="D13" s="13">
        <v>34796</v>
      </c>
      <c r="F13" s="14">
        <v>1120099.604743083</v>
      </c>
      <c r="G13" s="14">
        <v>149921.64941472484</v>
      </c>
      <c r="H13" s="14">
        <v>7471.233201581028</v>
      </c>
      <c r="J13" s="14">
        <v>253</v>
      </c>
      <c r="L13" s="224">
        <v>33969</v>
      </c>
      <c r="M13" s="226">
        <v>433858.9</v>
      </c>
      <c r="N13" s="227">
        <v>329490.5</v>
      </c>
      <c r="O13" s="223">
        <f t="shared" si="0"/>
        <v>433.8589</v>
      </c>
      <c r="P13" s="223">
        <f t="shared" si="1"/>
        <v>329.4905</v>
      </c>
      <c r="Q13" s="222"/>
    </row>
    <row r="14" spans="1:17" ht="12.75">
      <c r="A14" s="124">
        <v>1992</v>
      </c>
      <c r="B14" s="13">
        <v>329490.5</v>
      </c>
      <c r="C14" s="14">
        <v>2169144</v>
      </c>
      <c r="D14" s="13">
        <v>45316.1</v>
      </c>
      <c r="F14" s="14">
        <v>1302333.9920948616</v>
      </c>
      <c r="G14" s="14">
        <v>151898.85964232896</v>
      </c>
      <c r="H14" s="14">
        <v>8573.691699604744</v>
      </c>
      <c r="J14" s="14">
        <v>253</v>
      </c>
      <c r="L14" s="224">
        <v>34334</v>
      </c>
      <c r="M14" s="226">
        <v>563967.4</v>
      </c>
      <c r="N14" s="227">
        <v>579570.4110000001</v>
      </c>
      <c r="O14" s="223">
        <f t="shared" si="0"/>
        <v>563.9674</v>
      </c>
      <c r="P14" s="223">
        <f t="shared" si="1"/>
        <v>579.570411</v>
      </c>
      <c r="Q14" s="222"/>
    </row>
    <row r="15" spans="1:17" ht="12.75">
      <c r="A15" s="124">
        <v>1993</v>
      </c>
      <c r="B15" s="13">
        <v>579570.4110000001</v>
      </c>
      <c r="C15" s="14">
        <v>2791157</v>
      </c>
      <c r="D15" s="13">
        <v>78982</v>
      </c>
      <c r="F15" s="14">
        <v>2290792.1383399214</v>
      </c>
      <c r="G15" s="14">
        <v>207645.2206020658</v>
      </c>
      <c r="H15" s="14">
        <v>11032.241106719368</v>
      </c>
      <c r="J15" s="14">
        <v>253</v>
      </c>
      <c r="L15" s="224">
        <v>34699</v>
      </c>
      <c r="M15" s="226">
        <v>606002.8</v>
      </c>
      <c r="N15" s="227">
        <v>718666.8</v>
      </c>
      <c r="O15" s="223">
        <f t="shared" si="0"/>
        <v>606.0028000000001</v>
      </c>
      <c r="P15" s="223">
        <f t="shared" si="1"/>
        <v>718.6668000000001</v>
      </c>
      <c r="Q15" s="222"/>
    </row>
    <row r="16" spans="1:17" ht="12.75">
      <c r="A16" s="124">
        <v>1994</v>
      </c>
      <c r="B16" s="13">
        <v>718666.8</v>
      </c>
      <c r="C16" s="14">
        <v>3020565</v>
      </c>
      <c r="D16" s="13">
        <v>108361.8</v>
      </c>
      <c r="F16" s="14">
        <v>2851852.380952381</v>
      </c>
      <c r="G16" s="14">
        <v>237924.62668408063</v>
      </c>
      <c r="H16" s="14">
        <v>11986.369047619048</v>
      </c>
      <c r="J16" s="14">
        <v>252</v>
      </c>
      <c r="L16" s="224">
        <v>35064</v>
      </c>
      <c r="M16" s="226">
        <v>646332</v>
      </c>
      <c r="N16" s="227">
        <v>790783.9</v>
      </c>
      <c r="O16" s="223">
        <f t="shared" si="0"/>
        <v>646.332</v>
      </c>
      <c r="P16" s="223">
        <f t="shared" si="1"/>
        <v>790.7839</v>
      </c>
      <c r="Q16" s="222"/>
    </row>
    <row r="17" spans="1:17" ht="12.75">
      <c r="A17" s="124">
        <v>1995</v>
      </c>
      <c r="B17" s="13">
        <v>790783.9</v>
      </c>
      <c r="C17" s="14">
        <v>3499394</v>
      </c>
      <c r="D17" s="13">
        <v>134965.8</v>
      </c>
      <c r="F17" s="14">
        <v>3138031.3492063493</v>
      </c>
      <c r="G17" s="14">
        <v>225977.3835126882</v>
      </c>
      <c r="H17" s="14">
        <v>13886.484126984127</v>
      </c>
      <c r="J17" s="14">
        <v>252</v>
      </c>
      <c r="L17" s="224">
        <v>35430</v>
      </c>
      <c r="M17" s="226">
        <v>741619.1</v>
      </c>
      <c r="N17" s="227">
        <v>1039162.5</v>
      </c>
      <c r="O17" s="223">
        <f t="shared" si="0"/>
        <v>741.6191</v>
      </c>
      <c r="P17" s="223">
        <f t="shared" si="1"/>
        <v>1039.1625</v>
      </c>
      <c r="Q17" s="222"/>
    </row>
    <row r="18" spans="1:17" ht="12.75">
      <c r="A18" s="124">
        <v>1996</v>
      </c>
      <c r="B18" s="13">
        <v>1039162.5</v>
      </c>
      <c r="C18" s="14">
        <v>4594224</v>
      </c>
      <c r="D18" s="13">
        <v>202454.7</v>
      </c>
      <c r="F18" s="14">
        <v>4091190.94488189</v>
      </c>
      <c r="G18" s="14">
        <v>226188.90589575082</v>
      </c>
      <c r="H18" s="14">
        <v>18087.496062992126</v>
      </c>
      <c r="J18" s="14">
        <v>254</v>
      </c>
      <c r="L18" s="224">
        <v>35795</v>
      </c>
      <c r="M18" s="226">
        <v>1012534.7</v>
      </c>
      <c r="N18" s="227">
        <v>1443234.9</v>
      </c>
      <c r="O18" s="223">
        <f t="shared" si="0"/>
        <v>1012.5346999999999</v>
      </c>
      <c r="P18" s="223">
        <f t="shared" si="1"/>
        <v>1443.2349</v>
      </c>
      <c r="Q18" s="222"/>
    </row>
    <row r="19" spans="1:17" ht="12.75">
      <c r="A19" s="124">
        <v>1997</v>
      </c>
      <c r="B19" s="13">
        <v>1443234.9</v>
      </c>
      <c r="C19" s="14">
        <v>5448719</v>
      </c>
      <c r="D19" s="13">
        <v>297051</v>
      </c>
      <c r="F19" s="14">
        <f>5704.48577075099*1000</f>
        <v>5704485.77075099</v>
      </c>
      <c r="G19" s="14">
        <v>264876.0011298068</v>
      </c>
      <c r="H19" s="14">
        <v>21536.438735177864</v>
      </c>
      <c r="J19" s="14">
        <v>252</v>
      </c>
      <c r="L19" s="224">
        <v>36160</v>
      </c>
      <c r="M19" s="226">
        <v>1037136.6</v>
      </c>
      <c r="N19" s="227">
        <v>2183248.4</v>
      </c>
      <c r="O19" s="223">
        <f t="shared" si="0"/>
        <v>1037.1366</v>
      </c>
      <c r="P19" s="223">
        <f t="shared" si="1"/>
        <v>2183.2484</v>
      </c>
      <c r="Q19" s="222"/>
    </row>
    <row r="20" spans="1:17" ht="12.75">
      <c r="A20" s="124">
        <v>1998</v>
      </c>
      <c r="B20" s="13">
        <v>2183248.4</v>
      </c>
      <c r="C20" s="14">
        <v>7118502</v>
      </c>
      <c r="D20" s="13">
        <v>574714.2</v>
      </c>
      <c r="F20" s="14">
        <f>8663.68412698413*1000</f>
        <v>8663684.12698413</v>
      </c>
      <c r="G20" s="14">
        <v>306700.5389617085</v>
      </c>
      <c r="H20" s="14">
        <v>28248.02380952381</v>
      </c>
      <c r="J20" s="14">
        <v>252</v>
      </c>
      <c r="L20" s="224">
        <v>36525</v>
      </c>
      <c r="M20" s="226">
        <v>1410590</v>
      </c>
      <c r="N20" s="227">
        <v>2420134.3294326686</v>
      </c>
      <c r="O20" s="223">
        <f t="shared" si="0"/>
        <v>1410.59</v>
      </c>
      <c r="P20" s="223">
        <f t="shared" si="1"/>
        <v>2420.1343294326684</v>
      </c>
      <c r="Q20" s="222"/>
    </row>
    <row r="21" spans="1:17" ht="12.75">
      <c r="A21" s="124">
        <v>1999</v>
      </c>
      <c r="B21" s="13">
        <v>2420134.3</v>
      </c>
      <c r="C21" s="14">
        <v>7563399</v>
      </c>
      <c r="D21" s="13">
        <v>725857.7</v>
      </c>
      <c r="F21" s="14">
        <f>9603.70765647884*1000</f>
        <v>9603707.65647884</v>
      </c>
      <c r="G21" s="14">
        <v>319979.7246492838</v>
      </c>
      <c r="H21" s="14">
        <v>30013.488095238095</v>
      </c>
      <c r="J21" s="14">
        <v>252</v>
      </c>
      <c r="L21" s="224">
        <v>36891</v>
      </c>
      <c r="M21" s="226">
        <v>1895533.8</v>
      </c>
      <c r="N21" s="228">
        <v>3519721.7</v>
      </c>
      <c r="O21" s="223">
        <f t="shared" si="0"/>
        <v>1895.5338000000002</v>
      </c>
      <c r="P21" s="223">
        <f t="shared" si="1"/>
        <v>3519.7217</v>
      </c>
      <c r="Q21" s="222"/>
    </row>
    <row r="22" spans="1:18" s="238" customFormat="1" ht="12.75">
      <c r="A22" s="124">
        <v>2000</v>
      </c>
      <c r="B22" s="13">
        <v>3519721.7</v>
      </c>
      <c r="C22" s="14">
        <v>11300814</v>
      </c>
      <c r="D22" s="13">
        <v>1038478.4</v>
      </c>
      <c r="E22" s="11" t="s">
        <v>0</v>
      </c>
      <c r="F22" s="14">
        <v>13967149.6</v>
      </c>
      <c r="G22" s="14">
        <v>311457.36</v>
      </c>
      <c r="H22" s="14">
        <v>44844.5</v>
      </c>
      <c r="I22" s="14" t="s">
        <v>0</v>
      </c>
      <c r="J22" s="14">
        <v>252</v>
      </c>
      <c r="K22" s="270" t="s">
        <v>0</v>
      </c>
      <c r="L22" s="273" t="s">
        <v>0</v>
      </c>
      <c r="M22" s="273" t="s">
        <v>0</v>
      </c>
      <c r="N22" s="273" t="s">
        <v>0</v>
      </c>
      <c r="O22" s="273" t="s">
        <v>0</v>
      </c>
      <c r="P22" s="267" t="s">
        <v>103</v>
      </c>
      <c r="Q22" s="267" t="s">
        <v>0</v>
      </c>
      <c r="R22" s="267" t="s">
        <v>0</v>
      </c>
    </row>
    <row r="23" spans="1:10" ht="12.75">
      <c r="A23" s="124">
        <v>2001</v>
      </c>
      <c r="B23" s="13">
        <v>3676342.2</v>
      </c>
      <c r="C23" s="14">
        <v>17454095</v>
      </c>
      <c r="D23" s="13">
        <v>1207885.9</v>
      </c>
      <c r="F23" s="14">
        <v>14530996.83</v>
      </c>
      <c r="G23" s="14">
        <v>210629.2</v>
      </c>
      <c r="H23" s="14">
        <v>68988.51</v>
      </c>
      <c r="J23" s="14">
        <v>253</v>
      </c>
    </row>
    <row r="24" spans="1:10" ht="12.75">
      <c r="A24" s="124">
        <v>2002</v>
      </c>
      <c r="B24" s="40">
        <v>2780316.7</v>
      </c>
      <c r="C24" s="39">
        <v>15159382</v>
      </c>
      <c r="D24" s="376">
        <v>1057235.3</v>
      </c>
      <c r="E24" s="168"/>
      <c r="F24" s="39">
        <v>11033002.777777778</v>
      </c>
      <c r="G24" s="39">
        <v>183405.67577227094</v>
      </c>
      <c r="H24" s="39">
        <v>60156.27777777778</v>
      </c>
      <c r="I24" s="178"/>
      <c r="J24" s="39">
        <v>252</v>
      </c>
    </row>
    <row r="25" spans="1:10" ht="12.75">
      <c r="A25" s="124">
        <v>2003</v>
      </c>
      <c r="B25" s="40">
        <v>1759119.9</v>
      </c>
      <c r="C25" s="39">
        <v>9949410</v>
      </c>
      <c r="D25" s="376">
        <v>794432.8</v>
      </c>
      <c r="E25" s="168"/>
      <c r="F25" s="39">
        <f>B25/J25*1000</f>
        <v>6953043.083003952</v>
      </c>
      <c r="G25" s="39">
        <f>B25/C25*1000000</f>
        <v>176806.45385002726</v>
      </c>
      <c r="H25" s="39">
        <f>C25/J25</f>
        <v>39325.73122529644</v>
      </c>
      <c r="I25" s="178"/>
      <c r="J25" s="39">
        <v>253</v>
      </c>
    </row>
    <row r="26" spans="1:10" ht="12.75">
      <c r="A26" s="267">
        <v>2004</v>
      </c>
      <c r="B26" s="258">
        <v>2403405.8</v>
      </c>
      <c r="C26" s="257">
        <v>12389392</v>
      </c>
      <c r="D26" s="298">
        <v>1797338.6</v>
      </c>
      <c r="E26" s="270"/>
      <c r="F26" s="257">
        <f>B26/J26*1000</f>
        <v>9462227.559055118</v>
      </c>
      <c r="G26" s="257">
        <f>B26/C26*1000000</f>
        <v>193989.0028501802</v>
      </c>
      <c r="H26" s="257">
        <f>C26/J26</f>
        <v>48777.13385826772</v>
      </c>
      <c r="I26" s="272"/>
      <c r="J26" s="257">
        <v>254</v>
      </c>
    </row>
    <row r="27" ht="12.75">
      <c r="A27" s="174"/>
    </row>
    <row r="28" ht="12.75">
      <c r="A28" s="179"/>
    </row>
    <row r="31" ht="15">
      <c r="A31"/>
    </row>
  </sheetData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Footer>&amp;L&amp;8Market Information and Analysis
London Stock Exchange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="75" zoomScaleNormal="75" workbookViewId="0" topLeftCell="A1">
      <pane ySplit="9" topLeftCell="BM20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8.88671875" style="11" customWidth="1"/>
    <col min="2" max="2" width="6.6640625" style="11" customWidth="1"/>
    <col min="3" max="3" width="6.88671875" style="11" customWidth="1"/>
    <col min="4" max="4" width="8.77734375" style="11" customWidth="1"/>
    <col min="5" max="5" width="8.5546875" style="11" customWidth="1"/>
    <col min="6" max="6" width="7.21484375" style="11" customWidth="1"/>
    <col min="7" max="7" width="7.6640625" style="11" customWidth="1"/>
    <col min="8" max="8" width="7.5546875" style="11" customWidth="1"/>
    <col min="9" max="9" width="8.88671875" style="11" customWidth="1"/>
    <col min="10" max="10" width="8.88671875" style="41" customWidth="1"/>
    <col min="11" max="16384" width="8.88671875" style="11" customWidth="1"/>
  </cols>
  <sheetData>
    <row r="1" spans="1:10" s="51" customFormat="1" ht="18">
      <c r="A1" s="1" t="s">
        <v>170</v>
      </c>
      <c r="B1" s="113"/>
      <c r="C1" s="114"/>
      <c r="D1" s="114"/>
      <c r="E1" s="114"/>
      <c r="F1" s="114"/>
      <c r="G1" s="114"/>
      <c r="H1" s="114"/>
      <c r="I1" s="114"/>
      <c r="J1" s="180"/>
    </row>
    <row r="2" spans="1:10" s="114" customFormat="1" ht="12.75" customHeight="1">
      <c r="A2" s="181"/>
      <c r="J2" s="180"/>
    </row>
    <row r="3" spans="1:10" s="114" customFormat="1" ht="12.75" customHeight="1">
      <c r="A3" s="181" t="s">
        <v>139</v>
      </c>
      <c r="J3" s="180"/>
    </row>
    <row r="4" spans="1:10" ht="12.75">
      <c r="A4" s="115"/>
      <c r="B4" s="115"/>
      <c r="C4" s="115"/>
      <c r="D4" s="115"/>
      <c r="E4" s="115"/>
      <c r="F4" s="115"/>
      <c r="G4" s="115"/>
      <c r="H4" s="115"/>
      <c r="I4" s="115"/>
      <c r="J4" s="148"/>
    </row>
    <row r="5" spans="1:10" ht="12.75">
      <c r="A5" s="115"/>
      <c r="B5" s="182" t="s">
        <v>0</v>
      </c>
      <c r="C5" s="182" t="s">
        <v>0</v>
      </c>
      <c r="D5" s="127" t="s">
        <v>91</v>
      </c>
      <c r="E5" s="182" t="s">
        <v>0</v>
      </c>
      <c r="F5" s="182" t="s">
        <v>0</v>
      </c>
      <c r="G5" s="182" t="s">
        <v>0</v>
      </c>
      <c r="H5" s="182" t="s">
        <v>0</v>
      </c>
      <c r="I5" s="183" t="s">
        <v>68</v>
      </c>
      <c r="J5" s="184" t="s">
        <v>5</v>
      </c>
    </row>
    <row r="6" spans="1:10" s="186" customFormat="1" ht="12">
      <c r="A6" s="183"/>
      <c r="B6" s="183" t="s">
        <v>141</v>
      </c>
      <c r="C6" s="183"/>
      <c r="D6" s="183" t="s">
        <v>0</v>
      </c>
      <c r="E6" s="183" t="s">
        <v>0</v>
      </c>
      <c r="F6" s="183" t="s">
        <v>142</v>
      </c>
      <c r="G6" s="183" t="s">
        <v>59</v>
      </c>
      <c r="H6" s="183"/>
      <c r="I6" s="183" t="s">
        <v>5</v>
      </c>
      <c r="J6" s="185" t="s">
        <v>143</v>
      </c>
    </row>
    <row r="7" spans="1:10" s="186" customFormat="1" ht="12">
      <c r="A7" s="187"/>
      <c r="B7" s="187" t="s">
        <v>144</v>
      </c>
      <c r="C7" s="187" t="s">
        <v>145</v>
      </c>
      <c r="D7" s="187" t="s">
        <v>66</v>
      </c>
      <c r="E7" s="187" t="s">
        <v>67</v>
      </c>
      <c r="F7" s="187" t="s">
        <v>146</v>
      </c>
      <c r="G7" s="187" t="s">
        <v>147</v>
      </c>
      <c r="H7" s="187" t="s">
        <v>68</v>
      </c>
      <c r="I7" s="187" t="s">
        <v>114</v>
      </c>
      <c r="J7" s="188" t="s">
        <v>123</v>
      </c>
    </row>
    <row r="8" spans="1:10" s="186" customFormat="1" ht="12">
      <c r="A8" s="72"/>
      <c r="B8" s="72"/>
      <c r="C8" s="72"/>
      <c r="D8" s="72"/>
      <c r="E8" s="72"/>
      <c r="F8" s="72"/>
      <c r="G8" s="72"/>
      <c r="H8" s="72"/>
      <c r="I8" s="72"/>
      <c r="J8" s="216"/>
    </row>
    <row r="9" spans="1:10" s="186" customFormat="1" ht="15">
      <c r="A9" s="217" t="s">
        <v>68</v>
      </c>
      <c r="B9" s="72"/>
      <c r="C9" s="72"/>
      <c r="D9" s="72"/>
      <c r="E9" s="72"/>
      <c r="F9" s="72"/>
      <c r="G9" s="72"/>
      <c r="H9" s="72"/>
      <c r="I9" s="72"/>
      <c r="J9" s="216"/>
    </row>
    <row r="10" spans="1:10" s="186" customFormat="1" ht="15">
      <c r="A10" s="217"/>
      <c r="B10" s="72"/>
      <c r="C10" s="72"/>
      <c r="D10" s="72"/>
      <c r="E10" s="72"/>
      <c r="F10" s="72"/>
      <c r="G10" s="72"/>
      <c r="H10" s="72"/>
      <c r="I10" s="72"/>
      <c r="J10" s="216"/>
    </row>
    <row r="11" spans="1:10" s="186" customFormat="1" ht="12.75">
      <c r="A11" s="124" t="s">
        <v>85</v>
      </c>
      <c r="B11" s="82">
        <f aca="true" t="shared" si="0" ref="B11:B19">B30+B51</f>
        <v>178.5</v>
      </c>
      <c r="C11" s="82">
        <f aca="true" t="shared" si="1" ref="C11:I11">C30+C51</f>
        <v>10520.2</v>
      </c>
      <c r="D11" s="82">
        <f t="shared" si="1"/>
        <v>9366.9</v>
      </c>
      <c r="E11" s="82">
        <f t="shared" si="1"/>
        <v>1587</v>
      </c>
      <c r="F11" s="82">
        <f t="shared" si="1"/>
        <v>13885.8</v>
      </c>
      <c r="G11" s="82">
        <f t="shared" si="1"/>
        <v>32908.6</v>
      </c>
      <c r="H11" s="82">
        <f t="shared" si="1"/>
        <v>68447</v>
      </c>
      <c r="I11" s="81">
        <f t="shared" si="1"/>
        <v>451742</v>
      </c>
      <c r="J11" s="41">
        <v>253</v>
      </c>
    </row>
    <row r="12" spans="1:10" s="186" customFormat="1" ht="12.75">
      <c r="A12" s="124" t="s">
        <v>86</v>
      </c>
      <c r="B12" s="82">
        <f t="shared" si="0"/>
        <v>111.5</v>
      </c>
      <c r="C12" s="82">
        <f aca="true" t="shared" si="2" ref="C12:I19">C31+C52</f>
        <v>11859.4</v>
      </c>
      <c r="D12" s="82">
        <f t="shared" si="2"/>
        <v>11343.099999999999</v>
      </c>
      <c r="E12" s="82">
        <f t="shared" si="2"/>
        <v>2437.2000000000003</v>
      </c>
      <c r="F12" s="82">
        <f t="shared" si="2"/>
        <v>20391</v>
      </c>
      <c r="G12" s="82">
        <f t="shared" si="2"/>
        <v>40891.5</v>
      </c>
      <c r="H12" s="82">
        <f t="shared" si="2"/>
        <v>87033.7</v>
      </c>
      <c r="I12" s="81">
        <f t="shared" si="2"/>
        <v>474607</v>
      </c>
      <c r="J12" s="41">
        <v>252</v>
      </c>
    </row>
    <row r="13" spans="1:10" s="186" customFormat="1" ht="12.75">
      <c r="A13" s="124" t="s">
        <v>87</v>
      </c>
      <c r="B13" s="82">
        <f t="shared" si="0"/>
        <v>87.69999999999999</v>
      </c>
      <c r="C13" s="82">
        <f t="shared" si="2"/>
        <v>10664.7</v>
      </c>
      <c r="D13" s="82">
        <f t="shared" si="2"/>
        <v>8692.6</v>
      </c>
      <c r="E13" s="82">
        <f t="shared" si="2"/>
        <v>3490.7</v>
      </c>
      <c r="F13" s="82">
        <f t="shared" si="2"/>
        <v>18788.1</v>
      </c>
      <c r="G13" s="82">
        <f t="shared" si="2"/>
        <v>42055.1</v>
      </c>
      <c r="H13" s="82">
        <f t="shared" si="2"/>
        <v>83778.9</v>
      </c>
      <c r="I13" s="81">
        <f t="shared" si="2"/>
        <v>409795</v>
      </c>
      <c r="J13" s="41">
        <v>253</v>
      </c>
    </row>
    <row r="14" spans="1:10" s="186" customFormat="1" ht="12.75">
      <c r="A14" s="124">
        <v>1991</v>
      </c>
      <c r="B14" s="82">
        <f t="shared" si="0"/>
        <v>31.9</v>
      </c>
      <c r="C14" s="82">
        <f t="shared" si="2"/>
        <v>9978.400000000001</v>
      </c>
      <c r="D14" s="82">
        <f t="shared" si="2"/>
        <v>12370.400000000001</v>
      </c>
      <c r="E14" s="82">
        <f t="shared" si="2"/>
        <v>3981.4</v>
      </c>
      <c r="F14" s="82">
        <f t="shared" si="2"/>
        <v>20898.3</v>
      </c>
      <c r="G14" s="82">
        <f t="shared" si="2"/>
        <v>18008.7</v>
      </c>
      <c r="H14" s="82">
        <f t="shared" si="2"/>
        <v>65269.1</v>
      </c>
      <c r="I14" s="81">
        <f t="shared" si="2"/>
        <v>445792</v>
      </c>
      <c r="J14" s="41">
        <v>253</v>
      </c>
    </row>
    <row r="15" spans="1:10" s="186" customFormat="1" ht="12.75">
      <c r="A15" s="124">
        <v>1992</v>
      </c>
      <c r="B15" s="82">
        <f t="shared" si="0"/>
        <v>20.5</v>
      </c>
      <c r="C15" s="82">
        <f t="shared" si="2"/>
        <v>13564.900000000001</v>
      </c>
      <c r="D15" s="82">
        <f t="shared" si="2"/>
        <v>12240.300000000001</v>
      </c>
      <c r="E15" s="82">
        <f t="shared" si="2"/>
        <v>5744</v>
      </c>
      <c r="F15" s="82">
        <f t="shared" si="2"/>
        <v>24338.7</v>
      </c>
      <c r="G15" s="82">
        <f t="shared" si="2"/>
        <v>31377</v>
      </c>
      <c r="H15" s="82">
        <f t="shared" si="2"/>
        <v>87285.4</v>
      </c>
      <c r="I15" s="81">
        <f t="shared" si="2"/>
        <v>507134</v>
      </c>
      <c r="J15" s="41">
        <v>254</v>
      </c>
    </row>
    <row r="16" spans="1:10" s="186" customFormat="1" ht="12.75">
      <c r="A16" s="124">
        <v>1993</v>
      </c>
      <c r="B16" s="82">
        <f t="shared" si="0"/>
        <v>10.3</v>
      </c>
      <c r="C16" s="82">
        <f t="shared" si="2"/>
        <v>5373.5</v>
      </c>
      <c r="D16" s="82">
        <f t="shared" si="2"/>
        <v>20388.2</v>
      </c>
      <c r="E16" s="82">
        <f t="shared" si="2"/>
        <v>7449.099999999999</v>
      </c>
      <c r="F16" s="82">
        <f t="shared" si="2"/>
        <v>7649.1</v>
      </c>
      <c r="G16" s="82">
        <f t="shared" si="2"/>
        <v>45367.799999999996</v>
      </c>
      <c r="H16" s="82">
        <f t="shared" si="2"/>
        <v>86238</v>
      </c>
      <c r="I16" s="81">
        <f t="shared" si="2"/>
        <v>548429</v>
      </c>
      <c r="J16" s="41">
        <v>253</v>
      </c>
    </row>
    <row r="17" spans="1:10" s="186" customFormat="1" ht="12.75">
      <c r="A17" s="124">
        <v>1994</v>
      </c>
      <c r="B17" s="82">
        <f t="shared" si="0"/>
        <v>190.4</v>
      </c>
      <c r="C17" s="82">
        <f t="shared" si="2"/>
        <v>3150.7999999999997</v>
      </c>
      <c r="D17" s="82">
        <f t="shared" si="2"/>
        <v>21032.9</v>
      </c>
      <c r="E17" s="82">
        <f t="shared" si="2"/>
        <v>9323.5</v>
      </c>
      <c r="F17" s="82">
        <f t="shared" si="2"/>
        <v>6717.6</v>
      </c>
      <c r="G17" s="82">
        <f t="shared" si="2"/>
        <v>39061.899999999994</v>
      </c>
      <c r="H17" s="82">
        <f t="shared" si="2"/>
        <v>79477.1</v>
      </c>
      <c r="I17" s="81">
        <f t="shared" si="2"/>
        <v>454373</v>
      </c>
      <c r="J17" s="41">
        <v>252</v>
      </c>
    </row>
    <row r="18" spans="1:10" s="186" customFormat="1" ht="12.75">
      <c r="A18" s="124">
        <v>1995</v>
      </c>
      <c r="B18" s="82">
        <f t="shared" si="0"/>
        <v>327.7</v>
      </c>
      <c r="C18" s="82">
        <f t="shared" si="2"/>
        <v>4575.7</v>
      </c>
      <c r="D18" s="82">
        <f t="shared" si="2"/>
        <v>19432.5</v>
      </c>
      <c r="E18" s="82">
        <f t="shared" si="2"/>
        <v>11257.8</v>
      </c>
      <c r="F18" s="82">
        <f t="shared" si="2"/>
        <v>14043.199999999999</v>
      </c>
      <c r="G18" s="82">
        <f t="shared" si="2"/>
        <v>33871.200000000004</v>
      </c>
      <c r="H18" s="82">
        <f t="shared" si="2"/>
        <v>83508.1</v>
      </c>
      <c r="I18" s="81">
        <f t="shared" si="2"/>
        <v>438663</v>
      </c>
      <c r="J18" s="41">
        <v>252</v>
      </c>
    </row>
    <row r="19" spans="1:10" s="186" customFormat="1" ht="12.75">
      <c r="A19" s="124">
        <v>1996</v>
      </c>
      <c r="B19" s="82">
        <f t="shared" si="0"/>
        <v>320.2</v>
      </c>
      <c r="C19" s="82">
        <f t="shared" si="2"/>
        <v>3690.1000000000004</v>
      </c>
      <c r="D19" s="82">
        <f t="shared" si="2"/>
        <v>26999.7</v>
      </c>
      <c r="E19" s="82">
        <f t="shared" si="2"/>
        <v>14648.8</v>
      </c>
      <c r="F19" s="82">
        <f t="shared" si="2"/>
        <v>10440.6</v>
      </c>
      <c r="G19" s="82">
        <f t="shared" si="2"/>
        <v>27439</v>
      </c>
      <c r="H19" s="82">
        <f t="shared" si="2"/>
        <v>83538.40000000001</v>
      </c>
      <c r="I19" s="81">
        <f t="shared" si="2"/>
        <v>441483</v>
      </c>
      <c r="J19" s="41">
        <v>254</v>
      </c>
    </row>
    <row r="20" spans="1:10" s="186" customFormat="1" ht="12.75">
      <c r="A20" s="124">
        <v>1997</v>
      </c>
      <c r="B20" s="82" t="s">
        <v>44</v>
      </c>
      <c r="C20" s="82"/>
      <c r="D20" s="82"/>
      <c r="E20" s="82"/>
      <c r="F20" s="82"/>
      <c r="G20" s="82"/>
      <c r="H20" s="82"/>
      <c r="I20" s="81"/>
      <c r="J20" s="41">
        <v>252</v>
      </c>
    </row>
    <row r="21" spans="1:10" s="186" customFormat="1" ht="12.75">
      <c r="A21" s="124">
        <v>1998</v>
      </c>
      <c r="B21" s="82">
        <f aca="true" t="shared" si="3" ref="B21:I21">B40+B61</f>
        <v>103.80000000000001</v>
      </c>
      <c r="C21" s="82">
        <f t="shared" si="3"/>
        <v>689.5</v>
      </c>
      <c r="D21" s="82">
        <f t="shared" si="3"/>
        <v>29645</v>
      </c>
      <c r="E21" s="82">
        <f t="shared" si="3"/>
        <v>50267.6</v>
      </c>
      <c r="F21" s="82">
        <f t="shared" si="3"/>
        <v>2548.3</v>
      </c>
      <c r="G21" s="82">
        <f t="shared" si="3"/>
        <v>10181.7</v>
      </c>
      <c r="H21" s="82">
        <f t="shared" si="3"/>
        <v>93435.90000000001</v>
      </c>
      <c r="I21" s="81">
        <f t="shared" si="3"/>
        <v>353625</v>
      </c>
      <c r="J21" s="41">
        <v>252</v>
      </c>
    </row>
    <row r="22" spans="1:10" s="186" customFormat="1" ht="12.75">
      <c r="A22" s="124">
        <v>1999</v>
      </c>
      <c r="B22" s="82">
        <f aca="true" t="shared" si="4" ref="B22:I22">B41+B62</f>
        <v>88.5</v>
      </c>
      <c r="C22" s="82">
        <f t="shared" si="4"/>
        <v>211.5</v>
      </c>
      <c r="D22" s="82">
        <f t="shared" si="4"/>
        <v>24326.5</v>
      </c>
      <c r="E22" s="82">
        <f t="shared" si="4"/>
        <v>32637.6</v>
      </c>
      <c r="F22" s="82">
        <f t="shared" si="4"/>
        <v>1964.2</v>
      </c>
      <c r="G22" s="82">
        <f t="shared" si="4"/>
        <v>12154.699999999999</v>
      </c>
      <c r="H22" s="82">
        <f t="shared" si="4"/>
        <v>71383</v>
      </c>
      <c r="I22" s="81">
        <f t="shared" si="4"/>
        <v>374879</v>
      </c>
      <c r="J22" s="41">
        <v>252</v>
      </c>
    </row>
    <row r="23" spans="1:10" s="274" customFormat="1" ht="12.75">
      <c r="A23" s="124">
        <v>2000</v>
      </c>
      <c r="B23" s="82">
        <v>17.9</v>
      </c>
      <c r="C23" s="82">
        <v>545.9</v>
      </c>
      <c r="D23" s="82">
        <v>28774.4</v>
      </c>
      <c r="E23" s="82">
        <v>53832.4</v>
      </c>
      <c r="F23" s="82">
        <v>1866.1</v>
      </c>
      <c r="G23" s="82">
        <v>17127.4</v>
      </c>
      <c r="H23" s="82">
        <v>102164.1</v>
      </c>
      <c r="I23" s="81">
        <v>401940</v>
      </c>
      <c r="J23" s="41">
        <v>252</v>
      </c>
    </row>
    <row r="24" spans="1:10" s="274" customFormat="1" ht="12.75">
      <c r="A24" s="124">
        <v>2001</v>
      </c>
      <c r="B24" s="82">
        <v>13.8</v>
      </c>
      <c r="C24" s="82">
        <v>795.6</v>
      </c>
      <c r="D24" s="82">
        <v>38550.4</v>
      </c>
      <c r="E24" s="82">
        <v>60762.5</v>
      </c>
      <c r="F24" s="82">
        <v>2214.6</v>
      </c>
      <c r="G24" s="82">
        <v>12230.3</v>
      </c>
      <c r="H24" s="82">
        <v>114567.4</v>
      </c>
      <c r="I24" s="81">
        <v>429179</v>
      </c>
      <c r="J24" s="41">
        <v>253</v>
      </c>
    </row>
    <row r="25" spans="1:10" s="186" customFormat="1" ht="12.75">
      <c r="A25" s="124">
        <v>2002</v>
      </c>
      <c r="B25" s="363">
        <v>17.5</v>
      </c>
      <c r="C25" s="82">
        <v>467.1</v>
      </c>
      <c r="D25" s="363">
        <v>34928.3</v>
      </c>
      <c r="E25" s="363">
        <v>18457.1</v>
      </c>
      <c r="F25" s="363">
        <v>1634.1</v>
      </c>
      <c r="G25" s="363">
        <v>11901.3</v>
      </c>
      <c r="H25" s="82">
        <v>67405.4</v>
      </c>
      <c r="I25" s="81">
        <v>318850</v>
      </c>
      <c r="J25" s="41">
        <v>252</v>
      </c>
    </row>
    <row r="26" spans="1:10" s="274" customFormat="1" ht="12.75">
      <c r="A26" s="124">
        <v>2003</v>
      </c>
      <c r="B26" s="363">
        <v>32.8</v>
      </c>
      <c r="C26" s="82">
        <v>194</v>
      </c>
      <c r="D26" s="363">
        <v>17860.9</v>
      </c>
      <c r="E26" s="363">
        <v>12034.3</v>
      </c>
      <c r="F26" s="363">
        <v>1921.4</v>
      </c>
      <c r="G26" s="363">
        <v>63651.4</v>
      </c>
      <c r="H26" s="82">
        <v>95694.8</v>
      </c>
      <c r="I26" s="81">
        <v>291167</v>
      </c>
      <c r="J26" s="41">
        <v>253</v>
      </c>
    </row>
    <row r="27" spans="1:10" s="274" customFormat="1" ht="12.75">
      <c r="A27" s="307">
        <v>2004</v>
      </c>
      <c r="B27" s="293">
        <f>B67+B46</f>
        <v>6.2</v>
      </c>
      <c r="C27" s="293">
        <f aca="true" t="shared" si="5" ref="C27:I27">C67+C46</f>
        <v>142.2</v>
      </c>
      <c r="D27" s="293">
        <f t="shared" si="5"/>
        <v>14439.4</v>
      </c>
      <c r="E27" s="293">
        <f t="shared" si="5"/>
        <v>13458.800000000001</v>
      </c>
      <c r="F27" s="293">
        <f>F67+F46</f>
        <v>1678.8</v>
      </c>
      <c r="G27" s="293">
        <f t="shared" si="5"/>
        <v>19321.4</v>
      </c>
      <c r="H27" s="306">
        <f>SUM(B27:G27)</f>
        <v>49046.8</v>
      </c>
      <c r="I27" s="293">
        <f t="shared" si="5"/>
        <v>223891</v>
      </c>
      <c r="J27" s="299">
        <v>254</v>
      </c>
    </row>
    <row r="28" spans="1:10" s="186" customFormat="1" ht="12">
      <c r="A28" s="72"/>
      <c r="B28" s="72"/>
      <c r="C28" s="72"/>
      <c r="D28" s="72"/>
      <c r="E28" s="72"/>
      <c r="F28" s="72"/>
      <c r="G28" s="72"/>
      <c r="H28" s="72"/>
      <c r="I28" s="72"/>
      <c r="J28" s="216"/>
    </row>
    <row r="29" spans="1:10" s="186" customFormat="1" ht="12.75">
      <c r="A29" s="119" t="s">
        <v>140</v>
      </c>
      <c r="B29" s="72"/>
      <c r="C29" s="72"/>
      <c r="D29" s="72"/>
      <c r="E29" s="72"/>
      <c r="F29" s="72"/>
      <c r="G29" s="72"/>
      <c r="H29" s="72"/>
      <c r="I29" s="72"/>
      <c r="J29" s="216"/>
    </row>
    <row r="30" spans="1:10" ht="12.75">
      <c r="A30" s="124" t="s">
        <v>85</v>
      </c>
      <c r="B30" s="13">
        <v>170</v>
      </c>
      <c r="C30" s="13">
        <v>4278.7</v>
      </c>
      <c r="D30" s="13">
        <v>7441.5</v>
      </c>
      <c r="E30" s="13">
        <v>1411.6</v>
      </c>
      <c r="F30" s="13">
        <v>3563.2</v>
      </c>
      <c r="G30" s="13">
        <v>32434.9</v>
      </c>
      <c r="H30" s="13">
        <v>49299.9</v>
      </c>
      <c r="I30" s="14">
        <v>389308</v>
      </c>
      <c r="J30" s="41">
        <v>253</v>
      </c>
    </row>
    <row r="31" spans="1:10" ht="12.75">
      <c r="A31" s="124" t="s">
        <v>86</v>
      </c>
      <c r="B31" s="13">
        <v>106.6</v>
      </c>
      <c r="C31" s="13">
        <v>3691.9</v>
      </c>
      <c r="D31" s="13">
        <v>8550.4</v>
      </c>
      <c r="E31" s="13">
        <v>2200.9</v>
      </c>
      <c r="F31" s="13">
        <v>9213.7</v>
      </c>
      <c r="G31" s="13">
        <v>38982.5</v>
      </c>
      <c r="H31" s="13">
        <v>62746</v>
      </c>
      <c r="I31" s="14">
        <v>416889</v>
      </c>
      <c r="J31" s="41">
        <v>252</v>
      </c>
    </row>
    <row r="32" spans="1:10" ht="12.75">
      <c r="A32" s="124" t="s">
        <v>87</v>
      </c>
      <c r="B32" s="13">
        <v>78.1</v>
      </c>
      <c r="C32" s="13">
        <v>3496.8</v>
      </c>
      <c r="D32" s="13">
        <v>6743.6</v>
      </c>
      <c r="E32" s="13">
        <v>3369.7</v>
      </c>
      <c r="F32" s="13">
        <v>5740.1</v>
      </c>
      <c r="G32" s="13">
        <v>40273</v>
      </c>
      <c r="H32" s="13">
        <v>59701.3</v>
      </c>
      <c r="I32" s="14">
        <v>350919</v>
      </c>
      <c r="J32" s="41">
        <v>253</v>
      </c>
    </row>
    <row r="33" spans="1:10" ht="12.75">
      <c r="A33" s="124">
        <v>1991</v>
      </c>
      <c r="B33" s="13">
        <v>27.9</v>
      </c>
      <c r="C33" s="13">
        <v>3905.3</v>
      </c>
      <c r="D33" s="13">
        <v>9768.1</v>
      </c>
      <c r="E33" s="13">
        <v>3697.6</v>
      </c>
      <c r="F33" s="13">
        <v>6562.4</v>
      </c>
      <c r="G33" s="13">
        <v>17022.7</v>
      </c>
      <c r="H33" s="13">
        <v>40984</v>
      </c>
      <c r="I33" s="14">
        <v>380363</v>
      </c>
      <c r="J33" s="41">
        <v>253</v>
      </c>
    </row>
    <row r="34" spans="1:10" ht="12.75">
      <c r="A34" s="124">
        <v>1992</v>
      </c>
      <c r="B34" s="13">
        <v>16.9</v>
      </c>
      <c r="C34" s="13">
        <v>6417.3</v>
      </c>
      <c r="D34" s="13">
        <v>9529.2</v>
      </c>
      <c r="E34" s="13">
        <v>5418.1</v>
      </c>
      <c r="F34" s="13">
        <v>7012</v>
      </c>
      <c r="G34" s="13">
        <v>28965.7</v>
      </c>
      <c r="H34" s="13">
        <v>57359.2</v>
      </c>
      <c r="I34" s="14">
        <v>435870</v>
      </c>
      <c r="J34" s="41">
        <v>254</v>
      </c>
    </row>
    <row r="35" spans="1:10" ht="12.75">
      <c r="A35" s="124">
        <v>1993</v>
      </c>
      <c r="B35" s="13">
        <v>9.5</v>
      </c>
      <c r="C35" s="13">
        <v>3847.3</v>
      </c>
      <c r="D35" s="13">
        <v>16764.7</v>
      </c>
      <c r="E35" s="13">
        <v>7024.9</v>
      </c>
      <c r="F35" s="13">
        <v>5354.7</v>
      </c>
      <c r="G35" s="13">
        <v>45034.6</v>
      </c>
      <c r="H35" s="13">
        <v>78035.7</v>
      </c>
      <c r="I35" s="14">
        <v>503549</v>
      </c>
      <c r="J35" s="41">
        <v>253</v>
      </c>
    </row>
    <row r="36" spans="1:10" ht="12.75">
      <c r="A36" s="124">
        <v>1994</v>
      </c>
      <c r="B36" s="13">
        <v>177.4</v>
      </c>
      <c r="C36" s="13">
        <v>2546.7</v>
      </c>
      <c r="D36" s="13">
        <v>17224.7</v>
      </c>
      <c r="E36" s="13">
        <v>8953.8</v>
      </c>
      <c r="F36" s="13">
        <v>5311.2</v>
      </c>
      <c r="G36" s="13">
        <v>39013.2</v>
      </c>
      <c r="H36" s="13">
        <v>73227</v>
      </c>
      <c r="I36" s="14">
        <v>414599</v>
      </c>
      <c r="J36" s="41">
        <v>252</v>
      </c>
    </row>
    <row r="37" spans="1:10" ht="12.75">
      <c r="A37" s="124">
        <v>1995</v>
      </c>
      <c r="B37" s="13">
        <v>258</v>
      </c>
      <c r="C37" s="13">
        <v>3950.9</v>
      </c>
      <c r="D37" s="13">
        <v>15864.7</v>
      </c>
      <c r="E37" s="13">
        <v>10570</v>
      </c>
      <c r="F37" s="13">
        <v>11933.3</v>
      </c>
      <c r="G37" s="13">
        <v>33737.4</v>
      </c>
      <c r="H37" s="13">
        <v>76314.3</v>
      </c>
      <c r="I37" s="14">
        <v>398355</v>
      </c>
      <c r="J37" s="41">
        <v>252</v>
      </c>
    </row>
    <row r="38" spans="1:10" ht="12.75">
      <c r="A38" s="124">
        <v>1996</v>
      </c>
      <c r="B38" s="13">
        <v>281</v>
      </c>
      <c r="C38" s="13">
        <v>2900.4</v>
      </c>
      <c r="D38" s="13">
        <v>23547.4</v>
      </c>
      <c r="E38" s="13">
        <v>13787.9</v>
      </c>
      <c r="F38" s="13">
        <v>7521.5</v>
      </c>
      <c r="G38" s="13">
        <v>27217.9</v>
      </c>
      <c r="H38" s="13">
        <v>75256.1</v>
      </c>
      <c r="I38" s="14">
        <v>401810</v>
      </c>
      <c r="J38" s="41">
        <v>254</v>
      </c>
    </row>
    <row r="39" spans="1:10" ht="12.75">
      <c r="A39" s="124">
        <v>1997</v>
      </c>
      <c r="B39" s="40" t="s">
        <v>44</v>
      </c>
      <c r="C39" s="13"/>
      <c r="D39" s="13"/>
      <c r="E39" s="13"/>
      <c r="F39" s="13"/>
      <c r="G39" s="13"/>
      <c r="H39" s="13"/>
      <c r="I39" s="14"/>
      <c r="J39" s="41">
        <v>252</v>
      </c>
    </row>
    <row r="40" spans="1:10" ht="12.75">
      <c r="A40" s="124">
        <v>1998</v>
      </c>
      <c r="B40" s="13">
        <v>68.9</v>
      </c>
      <c r="C40" s="13">
        <v>575.9</v>
      </c>
      <c r="D40" s="13">
        <v>27231.4</v>
      </c>
      <c r="E40" s="13">
        <v>49802.1</v>
      </c>
      <c r="F40" s="13">
        <v>1823.5</v>
      </c>
      <c r="G40" s="13">
        <f>7732.8+2431.7</f>
        <v>10164.5</v>
      </c>
      <c r="H40" s="13">
        <f>SUM(B40:G40)</f>
        <v>89666.3</v>
      </c>
      <c r="I40" s="14">
        <v>335032</v>
      </c>
      <c r="J40" s="41">
        <v>252</v>
      </c>
    </row>
    <row r="41" spans="1:10" ht="12.75">
      <c r="A41" s="124">
        <v>1999</v>
      </c>
      <c r="B41" s="13">
        <v>87.6</v>
      </c>
      <c r="C41" s="13">
        <v>182.4</v>
      </c>
      <c r="D41" s="13">
        <v>21866</v>
      </c>
      <c r="E41" s="13">
        <v>32342.5</v>
      </c>
      <c r="F41" s="13">
        <v>1744.4</v>
      </c>
      <c r="G41" s="13">
        <f>10029.5+1920.4</f>
        <v>11949.9</v>
      </c>
      <c r="H41" s="13">
        <f>SUM(B41:G41)</f>
        <v>68172.8</v>
      </c>
      <c r="I41" s="14">
        <v>366317</v>
      </c>
      <c r="J41" s="41">
        <v>252</v>
      </c>
    </row>
    <row r="42" spans="1:10" s="238" customFormat="1" ht="12.75">
      <c r="A42" s="124">
        <v>2000</v>
      </c>
      <c r="B42" s="13">
        <v>16.9</v>
      </c>
      <c r="C42" s="13">
        <v>418.5</v>
      </c>
      <c r="D42" s="13">
        <v>27458.5</v>
      </c>
      <c r="E42" s="13">
        <v>53668.9</v>
      </c>
      <c r="F42" s="13">
        <v>1701.2</v>
      </c>
      <c r="G42" s="13">
        <v>17108.8</v>
      </c>
      <c r="H42" s="13">
        <v>100372.8</v>
      </c>
      <c r="I42" s="14">
        <v>396920</v>
      </c>
      <c r="J42" s="41">
        <v>252</v>
      </c>
    </row>
    <row r="43" spans="1:10" s="238" customFormat="1" ht="12.75">
      <c r="A43" s="382">
        <v>2001</v>
      </c>
      <c r="B43" s="381">
        <v>13.8</v>
      </c>
      <c r="C43" s="381">
        <v>608.1</v>
      </c>
      <c r="D43" s="381">
        <v>36678</v>
      </c>
      <c r="E43" s="381">
        <v>60585.4</v>
      </c>
      <c r="F43" s="381">
        <v>1971.5</v>
      </c>
      <c r="G43" s="381">
        <v>12198.5</v>
      </c>
      <c r="H43" s="381">
        <v>112055.2</v>
      </c>
      <c r="I43" s="380">
        <v>422862</v>
      </c>
      <c r="J43" s="370">
        <v>253</v>
      </c>
    </row>
    <row r="44" spans="1:10" ht="12.75">
      <c r="A44" s="382">
        <v>2002</v>
      </c>
      <c r="B44" s="381">
        <v>16.5</v>
      </c>
      <c r="C44" s="381">
        <v>394</v>
      </c>
      <c r="D44" s="381">
        <v>33647.1</v>
      </c>
      <c r="E44" s="381">
        <v>18355.5</v>
      </c>
      <c r="F44" s="381">
        <v>1469.8</v>
      </c>
      <c r="G44" s="381">
        <v>11883.1</v>
      </c>
      <c r="H44" s="381">
        <v>65766.1</v>
      </c>
      <c r="I44" s="380">
        <v>313748</v>
      </c>
      <c r="J44" s="370">
        <v>252</v>
      </c>
    </row>
    <row r="45" spans="1:10" s="238" customFormat="1" ht="12.75">
      <c r="A45" s="382">
        <v>2003</v>
      </c>
      <c r="B45" s="381">
        <v>32.4</v>
      </c>
      <c r="C45" s="381">
        <v>174.4</v>
      </c>
      <c r="D45" s="381">
        <v>17074.9</v>
      </c>
      <c r="E45" s="381">
        <v>11855.5</v>
      </c>
      <c r="F45" s="381">
        <v>1763.4</v>
      </c>
      <c r="G45" s="381">
        <v>63569.2</v>
      </c>
      <c r="H45" s="381">
        <v>94469.8</v>
      </c>
      <c r="I45" s="380">
        <v>285397</v>
      </c>
      <c r="J45" s="370">
        <v>253</v>
      </c>
    </row>
    <row r="46" spans="1:10" s="238" customFormat="1" ht="12.75">
      <c r="A46" s="307">
        <v>2004</v>
      </c>
      <c r="B46" s="306">
        <v>5.9</v>
      </c>
      <c r="C46" s="306">
        <v>122.8</v>
      </c>
      <c r="D46" s="306">
        <v>13965.5</v>
      </c>
      <c r="E46" s="306">
        <v>13179.2</v>
      </c>
      <c r="F46" s="306">
        <v>1515.1</v>
      </c>
      <c r="G46" s="306">
        <v>18931</v>
      </c>
      <c r="H46" s="306">
        <f>SUM(B46:G46)</f>
        <v>47719.5</v>
      </c>
      <c r="I46" s="308">
        <v>218053</v>
      </c>
      <c r="J46" s="299">
        <v>254</v>
      </c>
    </row>
    <row r="47" spans="2:16" ht="12" customHeight="1">
      <c r="B47" s="13"/>
      <c r="C47" s="13"/>
      <c r="D47" s="13"/>
      <c r="E47" s="13"/>
      <c r="F47" s="13"/>
      <c r="G47" s="13"/>
      <c r="H47" s="13"/>
      <c r="I47" s="14"/>
      <c r="L47" s="125"/>
      <c r="M47" s="125"/>
      <c r="N47" s="125"/>
      <c r="O47" s="125"/>
      <c r="P47" s="126"/>
    </row>
    <row r="48" spans="1:9" ht="12.75">
      <c r="A48" s="119" t="s">
        <v>148</v>
      </c>
      <c r="B48" s="13"/>
      <c r="C48" s="13"/>
      <c r="D48" s="13"/>
      <c r="E48" s="13"/>
      <c r="F48" s="13"/>
      <c r="G48" s="13"/>
      <c r="H48" s="13"/>
      <c r="I48" s="14"/>
    </row>
    <row r="49" spans="1:10" ht="12.75">
      <c r="A49" s="119" t="s">
        <v>105</v>
      </c>
      <c r="B49" s="156"/>
      <c r="C49" s="156"/>
      <c r="D49" s="156"/>
      <c r="E49" s="156"/>
      <c r="F49" s="156"/>
      <c r="G49" s="156"/>
      <c r="H49" s="156"/>
      <c r="I49" s="155"/>
      <c r="J49" s="148"/>
    </row>
    <row r="50" spans="1:10" ht="12.75">
      <c r="A50" s="115"/>
      <c r="B50" s="156"/>
      <c r="C50" s="156"/>
      <c r="D50" s="156"/>
      <c r="E50" s="156"/>
      <c r="F50" s="156"/>
      <c r="G50" s="156"/>
      <c r="H50" s="156"/>
      <c r="I50" s="155"/>
      <c r="J50" s="148"/>
    </row>
    <row r="51" spans="1:10" ht="12.75">
      <c r="A51" s="124" t="s">
        <v>85</v>
      </c>
      <c r="B51" s="13">
        <v>8.5</v>
      </c>
      <c r="C51" s="13">
        <v>6241.5</v>
      </c>
      <c r="D51" s="13">
        <v>1925.4</v>
      </c>
      <c r="E51" s="13">
        <v>175.4</v>
      </c>
      <c r="F51" s="13">
        <v>10322.6</v>
      </c>
      <c r="G51" s="13">
        <v>473.7</v>
      </c>
      <c r="H51" s="13">
        <v>19147.1</v>
      </c>
      <c r="I51" s="14">
        <v>62434</v>
      </c>
      <c r="J51" s="41">
        <v>253</v>
      </c>
    </row>
    <row r="52" spans="1:10" ht="12.75">
      <c r="A52" s="124" t="s">
        <v>86</v>
      </c>
      <c r="B52" s="13">
        <v>4.9</v>
      </c>
      <c r="C52" s="13">
        <v>8167.5</v>
      </c>
      <c r="D52" s="13">
        <v>2792.7</v>
      </c>
      <c r="E52" s="13">
        <v>236.3</v>
      </c>
      <c r="F52" s="13">
        <v>11177.3</v>
      </c>
      <c r="G52" s="13">
        <v>1909</v>
      </c>
      <c r="H52" s="13">
        <v>24287.7</v>
      </c>
      <c r="I52" s="14">
        <v>57718</v>
      </c>
      <c r="J52" s="41">
        <v>252</v>
      </c>
    </row>
    <row r="53" spans="1:10" ht="12.75">
      <c r="A53" s="124" t="s">
        <v>87</v>
      </c>
      <c r="B53" s="13">
        <v>9.6</v>
      </c>
      <c r="C53" s="13">
        <v>7167.9</v>
      </c>
      <c r="D53" s="13">
        <v>1949</v>
      </c>
      <c r="E53" s="13">
        <v>121</v>
      </c>
      <c r="F53" s="13">
        <v>13048</v>
      </c>
      <c r="G53" s="13">
        <v>1782.1</v>
      </c>
      <c r="H53" s="13">
        <v>24077.6</v>
      </c>
      <c r="I53" s="14">
        <v>58876</v>
      </c>
      <c r="J53" s="41">
        <v>252</v>
      </c>
    </row>
    <row r="54" spans="1:10" ht="12.75">
      <c r="A54" s="124">
        <v>1991</v>
      </c>
      <c r="B54" s="13">
        <v>4</v>
      </c>
      <c r="C54" s="13">
        <v>6073.1</v>
      </c>
      <c r="D54" s="13">
        <v>2602.3</v>
      </c>
      <c r="E54" s="13">
        <v>283.8</v>
      </c>
      <c r="F54" s="13">
        <v>14335.9</v>
      </c>
      <c r="G54" s="13">
        <v>986</v>
      </c>
      <c r="H54" s="13">
        <v>24285.1</v>
      </c>
      <c r="I54" s="14">
        <v>65429</v>
      </c>
      <c r="J54" s="41">
        <v>253</v>
      </c>
    </row>
    <row r="55" spans="1:10" ht="12.75">
      <c r="A55" s="124">
        <v>1992</v>
      </c>
      <c r="B55" s="13">
        <v>3.6</v>
      </c>
      <c r="C55" s="13">
        <v>7147.6</v>
      </c>
      <c r="D55" s="13">
        <v>2711.1</v>
      </c>
      <c r="E55" s="13">
        <v>325.9</v>
      </c>
      <c r="F55" s="13">
        <v>17326.7</v>
      </c>
      <c r="G55" s="13">
        <v>2411.3</v>
      </c>
      <c r="H55" s="13">
        <v>29926.2</v>
      </c>
      <c r="I55" s="14">
        <v>71264</v>
      </c>
      <c r="J55" s="41">
        <v>254</v>
      </c>
    </row>
    <row r="56" spans="1:10" ht="12.75">
      <c r="A56" s="124">
        <v>1993</v>
      </c>
      <c r="B56" s="13">
        <v>0.8</v>
      </c>
      <c r="C56" s="13">
        <v>1526.2</v>
      </c>
      <c r="D56" s="13">
        <v>3623.5</v>
      </c>
      <c r="E56" s="13">
        <v>424.2</v>
      </c>
      <c r="F56" s="13">
        <v>2294.4</v>
      </c>
      <c r="G56" s="13">
        <v>333.2</v>
      </c>
      <c r="H56" s="13">
        <v>8202.3</v>
      </c>
      <c r="I56" s="14">
        <v>44880</v>
      </c>
      <c r="J56" s="41">
        <v>253</v>
      </c>
    </row>
    <row r="57" spans="1:10" ht="12.75">
      <c r="A57" s="124">
        <v>1994</v>
      </c>
      <c r="B57" s="13">
        <v>13</v>
      </c>
      <c r="C57" s="13">
        <v>604.1</v>
      </c>
      <c r="D57" s="13">
        <v>3808.2</v>
      </c>
      <c r="E57" s="13">
        <v>369.7</v>
      </c>
      <c r="F57" s="13">
        <v>1406.4</v>
      </c>
      <c r="G57" s="13">
        <v>48.7</v>
      </c>
      <c r="H57" s="13">
        <v>6250.1</v>
      </c>
      <c r="I57" s="14">
        <v>39774</v>
      </c>
      <c r="J57" s="41">
        <v>252</v>
      </c>
    </row>
    <row r="58" spans="1:10" ht="12.75">
      <c r="A58" s="124">
        <v>1995</v>
      </c>
      <c r="B58" s="13">
        <v>69.7</v>
      </c>
      <c r="C58" s="13">
        <v>624.8</v>
      </c>
      <c r="D58" s="13">
        <v>3567.8</v>
      </c>
      <c r="E58" s="13">
        <v>687.8</v>
      </c>
      <c r="F58" s="13">
        <v>2109.9</v>
      </c>
      <c r="G58" s="13">
        <v>133.8</v>
      </c>
      <c r="H58" s="13">
        <v>7193.8</v>
      </c>
      <c r="I58" s="14">
        <v>40308</v>
      </c>
      <c r="J58" s="41">
        <v>252</v>
      </c>
    </row>
    <row r="59" spans="1:10" ht="12.75">
      <c r="A59" s="124">
        <v>1996</v>
      </c>
      <c r="B59" s="13">
        <v>39.2</v>
      </c>
      <c r="C59" s="13">
        <v>789.7</v>
      </c>
      <c r="D59" s="13">
        <v>3452.3</v>
      </c>
      <c r="E59" s="13">
        <v>860.9</v>
      </c>
      <c r="F59" s="13">
        <v>2919.1</v>
      </c>
      <c r="G59" s="13">
        <v>221.1</v>
      </c>
      <c r="H59" s="13">
        <v>8282.3</v>
      </c>
      <c r="I59" s="14">
        <v>39673</v>
      </c>
      <c r="J59" s="41">
        <v>254</v>
      </c>
    </row>
    <row r="60" spans="1:10" ht="12.75">
      <c r="A60" s="124">
        <v>1997</v>
      </c>
      <c r="B60" s="40" t="s">
        <v>44</v>
      </c>
      <c r="C60" s="13"/>
      <c r="D60" s="13"/>
      <c r="E60" s="13"/>
      <c r="F60" s="13"/>
      <c r="G60" s="13"/>
      <c r="H60" s="13"/>
      <c r="I60" s="14"/>
      <c r="J60" s="41">
        <v>252</v>
      </c>
    </row>
    <row r="61" spans="1:10" ht="12.75">
      <c r="A61" s="124">
        <v>1998</v>
      </c>
      <c r="B61" s="13">
        <v>34.9</v>
      </c>
      <c r="C61" s="13">
        <v>113.6</v>
      </c>
      <c r="D61" s="13">
        <v>2413.6</v>
      </c>
      <c r="E61" s="13">
        <v>465.5</v>
      </c>
      <c r="F61" s="13">
        <v>724.8</v>
      </c>
      <c r="G61" s="13">
        <f>7.2+10</f>
        <v>17.2</v>
      </c>
      <c r="H61" s="13">
        <f>SUM(B61:G61)</f>
        <v>3769.5999999999995</v>
      </c>
      <c r="I61" s="14">
        <v>18593</v>
      </c>
      <c r="J61" s="41">
        <v>252</v>
      </c>
    </row>
    <row r="62" spans="1:10" ht="12.75">
      <c r="A62" s="124">
        <v>1999</v>
      </c>
      <c r="B62" s="13">
        <v>0.9</v>
      </c>
      <c r="C62" s="13">
        <v>29.1</v>
      </c>
      <c r="D62" s="13">
        <v>2460.5</v>
      </c>
      <c r="E62" s="13">
        <v>295.1</v>
      </c>
      <c r="F62" s="13">
        <v>219.8</v>
      </c>
      <c r="G62" s="13">
        <f>203.1+1.7</f>
        <v>204.79999999999998</v>
      </c>
      <c r="H62" s="13">
        <f>SUM(B62:G62)</f>
        <v>3210.2000000000003</v>
      </c>
      <c r="I62" s="14">
        <v>8562</v>
      </c>
      <c r="J62" s="41">
        <v>252</v>
      </c>
    </row>
    <row r="63" spans="1:10" s="238" customFormat="1" ht="12.75">
      <c r="A63" s="124">
        <v>2000</v>
      </c>
      <c r="B63" s="13">
        <v>1</v>
      </c>
      <c r="C63" s="13">
        <v>127.4</v>
      </c>
      <c r="D63" s="13">
        <v>1316</v>
      </c>
      <c r="E63" s="13">
        <v>163.5</v>
      </c>
      <c r="F63" s="13">
        <v>164.8</v>
      </c>
      <c r="G63" s="13">
        <v>18.4</v>
      </c>
      <c r="H63" s="13">
        <v>1791.2</v>
      </c>
      <c r="I63" s="14">
        <v>5020</v>
      </c>
      <c r="J63" s="41">
        <v>252</v>
      </c>
    </row>
    <row r="64" spans="1:10" ht="12.75">
      <c r="A64" s="124">
        <v>2001</v>
      </c>
      <c r="B64" s="13">
        <v>0</v>
      </c>
      <c r="C64" s="13">
        <v>187.5</v>
      </c>
      <c r="D64" s="13">
        <v>1872.4</v>
      </c>
      <c r="E64" s="13">
        <v>177.1</v>
      </c>
      <c r="F64" s="13">
        <v>243.1</v>
      </c>
      <c r="G64" s="13">
        <v>31.9</v>
      </c>
      <c r="H64" s="13">
        <v>2512.1</v>
      </c>
      <c r="I64" s="14">
        <v>6317</v>
      </c>
      <c r="J64" s="41">
        <v>253</v>
      </c>
    </row>
    <row r="65" spans="1:10" ht="12.75">
      <c r="A65" s="124">
        <v>2002</v>
      </c>
      <c r="B65" s="13">
        <v>1</v>
      </c>
      <c r="C65" s="13">
        <v>73.1</v>
      </c>
      <c r="D65" s="13">
        <v>1281.2</v>
      </c>
      <c r="E65" s="13">
        <v>101.6</v>
      </c>
      <c r="F65" s="13">
        <v>164.3</v>
      </c>
      <c r="G65" s="13">
        <v>18.2</v>
      </c>
      <c r="H65" s="13">
        <v>1639.4</v>
      </c>
      <c r="I65" s="14">
        <v>5102</v>
      </c>
      <c r="J65" s="41">
        <v>252</v>
      </c>
    </row>
    <row r="66" spans="1:10" ht="12.75">
      <c r="A66" s="124">
        <v>2003</v>
      </c>
      <c r="B66" s="13">
        <v>0.4</v>
      </c>
      <c r="C66" s="13">
        <v>19.6</v>
      </c>
      <c r="D66" s="13">
        <v>786</v>
      </c>
      <c r="E66" s="13">
        <v>178.8</v>
      </c>
      <c r="F66" s="13">
        <v>158</v>
      </c>
      <c r="G66" s="13">
        <v>82.2</v>
      </c>
      <c r="H66" s="13">
        <v>1225</v>
      </c>
      <c r="I66" s="14">
        <v>5770</v>
      </c>
      <c r="J66" s="41">
        <v>253</v>
      </c>
    </row>
    <row r="67" spans="1:10" ht="12.75">
      <c r="A67" s="307">
        <v>2004</v>
      </c>
      <c r="B67" s="306">
        <v>0.3</v>
      </c>
      <c r="C67" s="306">
        <v>19.4</v>
      </c>
      <c r="D67" s="306">
        <v>473.9</v>
      </c>
      <c r="E67" s="306">
        <v>279.6</v>
      </c>
      <c r="F67" s="306">
        <v>163.7</v>
      </c>
      <c r="G67" s="306">
        <v>390.4</v>
      </c>
      <c r="H67" s="306">
        <f>SUM(B67:G67)</f>
        <v>1327.3000000000002</v>
      </c>
      <c r="I67" s="308">
        <v>5838</v>
      </c>
      <c r="J67" s="299">
        <v>254</v>
      </c>
    </row>
    <row r="68" spans="2:8" ht="12.75">
      <c r="B68" s="266"/>
      <c r="C68" s="266"/>
      <c r="D68" s="266"/>
      <c r="E68" s="266"/>
      <c r="F68" s="266"/>
      <c r="G68" s="266"/>
      <c r="H68" s="266"/>
    </row>
  </sheetData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Footer>&amp;L&amp;8Market Information and Analysis
London Stock Exchange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workbookViewId="0" topLeftCell="A1">
      <selection activeCell="A1" sqref="A1"/>
    </sheetView>
  </sheetViews>
  <sheetFormatPr defaultColWidth="8.88671875" defaultRowHeight="15"/>
  <cols>
    <col min="1" max="1" width="5.6640625" style="36" customWidth="1"/>
    <col min="2" max="2" width="4.4453125" style="36" customWidth="1"/>
    <col min="3" max="3" width="7.4453125" style="37" customWidth="1"/>
    <col min="4" max="4" width="1.33203125" style="37" customWidth="1"/>
    <col min="5" max="5" width="7.77734375" style="38" customWidth="1"/>
    <col min="6" max="6" width="1.33203125" style="37" customWidth="1"/>
    <col min="7" max="7" width="7.3359375" style="37" customWidth="1"/>
    <col min="8" max="8" width="1.33203125" style="37" customWidth="1"/>
    <col min="9" max="9" width="5.5546875" style="37" customWidth="1"/>
    <col min="10" max="10" width="1.33203125" style="37" customWidth="1"/>
    <col min="11" max="11" width="5.3359375" style="38" customWidth="1"/>
    <col min="12" max="12" width="1.33203125" style="38" customWidth="1"/>
    <col min="13" max="13" width="6.10546875" style="38" customWidth="1"/>
    <col min="14" max="14" width="8.88671875" style="27" customWidth="1"/>
    <col min="15" max="17" width="8.88671875" style="288" customWidth="1"/>
    <col min="18" max="16384" width="8.88671875" style="27" customWidth="1"/>
  </cols>
  <sheetData>
    <row r="1" spans="1:18" s="2" customFormat="1" ht="15.75">
      <c r="A1" s="1" t="s">
        <v>156</v>
      </c>
      <c r="C1" s="3"/>
      <c r="D1" s="3"/>
      <c r="E1" s="5"/>
      <c r="F1" s="4"/>
      <c r="G1" s="4"/>
      <c r="H1" s="4"/>
      <c r="I1" s="4"/>
      <c r="J1" s="4"/>
      <c r="K1" s="5"/>
      <c r="L1" s="5"/>
      <c r="M1" s="5"/>
      <c r="O1" s="323"/>
      <c r="P1" s="323"/>
      <c r="Q1" s="323"/>
      <c r="R1" s="278"/>
    </row>
    <row r="2" spans="1:18" s="43" customFormat="1" ht="18">
      <c r="A2" s="42"/>
      <c r="C2" s="44"/>
      <c r="D2" s="44"/>
      <c r="E2" s="46"/>
      <c r="F2" s="45"/>
      <c r="G2" s="45"/>
      <c r="H2" s="45"/>
      <c r="I2" s="45"/>
      <c r="J2" s="45"/>
      <c r="K2" s="46"/>
      <c r="L2" s="46"/>
      <c r="M2" s="46"/>
      <c r="O2" s="324"/>
      <c r="P2" s="324"/>
      <c r="Q2" s="324"/>
      <c r="R2" s="279"/>
    </row>
    <row r="3" spans="1:18" s="15" customFormat="1" ht="11.25">
      <c r="A3" s="10" t="s">
        <v>0</v>
      </c>
      <c r="B3" s="10" t="s">
        <v>0</v>
      </c>
      <c r="D3" s="19" t="s">
        <v>0</v>
      </c>
      <c r="E3" s="12" t="s">
        <v>0</v>
      </c>
      <c r="F3" s="19" t="s">
        <v>0</v>
      </c>
      <c r="G3" s="19"/>
      <c r="H3" s="19"/>
      <c r="I3" s="47" t="s">
        <v>0</v>
      </c>
      <c r="J3" s="19"/>
      <c r="K3" s="12"/>
      <c r="L3" s="12"/>
      <c r="M3" s="12"/>
      <c r="O3" s="287"/>
      <c r="P3" s="287"/>
      <c r="Q3" s="287"/>
      <c r="R3" s="277"/>
    </row>
    <row r="4" spans="1:18" s="15" customFormat="1" ht="15" customHeight="1">
      <c r="A4" s="10" t="s">
        <v>0</v>
      </c>
      <c r="B4" s="10" t="s">
        <v>0</v>
      </c>
      <c r="C4" s="433" t="s">
        <v>158</v>
      </c>
      <c r="D4" s="433"/>
      <c r="E4" s="433"/>
      <c r="F4" s="19" t="s">
        <v>0</v>
      </c>
      <c r="G4" s="432" t="s">
        <v>157</v>
      </c>
      <c r="H4" s="432"/>
      <c r="I4" s="432"/>
      <c r="J4" s="432"/>
      <c r="K4" s="432"/>
      <c r="L4" s="432"/>
      <c r="M4" s="432"/>
      <c r="O4" s="287"/>
      <c r="P4" s="287"/>
      <c r="Q4" s="287"/>
      <c r="R4" s="277"/>
    </row>
    <row r="5" spans="1:18" s="49" customFormat="1" ht="11.25">
      <c r="A5" s="48" t="s">
        <v>0</v>
      </c>
      <c r="B5" s="48" t="s">
        <v>0</v>
      </c>
      <c r="C5" s="17" t="s">
        <v>0</v>
      </c>
      <c r="D5" s="17" t="s">
        <v>0</v>
      </c>
      <c r="E5" s="18" t="s">
        <v>4</v>
      </c>
      <c r="F5" s="16" t="s">
        <v>0</v>
      </c>
      <c r="G5" s="17" t="s">
        <v>0</v>
      </c>
      <c r="H5" s="17" t="s">
        <v>0</v>
      </c>
      <c r="I5" s="17" t="s">
        <v>0</v>
      </c>
      <c r="J5" s="17" t="s">
        <v>0</v>
      </c>
      <c r="K5" s="18" t="s">
        <v>3</v>
      </c>
      <c r="L5" s="18"/>
      <c r="M5" s="18" t="s">
        <v>4</v>
      </c>
      <c r="O5" s="325"/>
      <c r="P5" s="325"/>
      <c r="Q5" s="325"/>
      <c r="R5" s="280"/>
    </row>
    <row r="6" spans="1:18" s="15" customFormat="1" ht="11.25">
      <c r="A6" s="10" t="s">
        <v>0</v>
      </c>
      <c r="B6" s="10" t="s">
        <v>0</v>
      </c>
      <c r="C6" s="19" t="s">
        <v>0</v>
      </c>
      <c r="D6" s="19" t="s">
        <v>0</v>
      </c>
      <c r="E6" s="12" t="s">
        <v>6</v>
      </c>
      <c r="F6" s="19" t="s">
        <v>0</v>
      </c>
      <c r="G6" s="19" t="s">
        <v>0</v>
      </c>
      <c r="H6" s="19" t="s">
        <v>0</v>
      </c>
      <c r="I6" s="19" t="s">
        <v>5</v>
      </c>
      <c r="J6" s="19" t="s">
        <v>0</v>
      </c>
      <c r="K6" s="12" t="s">
        <v>6</v>
      </c>
      <c r="L6" s="12"/>
      <c r="M6" s="12" t="s">
        <v>6</v>
      </c>
      <c r="O6" s="287"/>
      <c r="P6" s="287"/>
      <c r="Q6" s="287"/>
      <c r="R6" s="277"/>
    </row>
    <row r="7" spans="1:18" s="15" customFormat="1" ht="11.25">
      <c r="A7" s="21" t="s">
        <v>7</v>
      </c>
      <c r="B7" s="21" t="s">
        <v>0</v>
      </c>
      <c r="C7" s="22" t="s">
        <v>8</v>
      </c>
      <c r="D7" s="22" t="s">
        <v>0</v>
      </c>
      <c r="E7" s="23" t="s">
        <v>10</v>
      </c>
      <c r="F7" s="22" t="s">
        <v>0</v>
      </c>
      <c r="G7" s="22" t="s">
        <v>8</v>
      </c>
      <c r="H7" s="22" t="s">
        <v>0</v>
      </c>
      <c r="I7" s="22" t="s">
        <v>9</v>
      </c>
      <c r="J7" s="22" t="s">
        <v>0</v>
      </c>
      <c r="K7" s="23" t="s">
        <v>10</v>
      </c>
      <c r="L7" s="23"/>
      <c r="M7" s="23" t="s">
        <v>10</v>
      </c>
      <c r="O7" s="287"/>
      <c r="P7" s="287"/>
      <c r="Q7" s="287"/>
      <c r="R7" s="277"/>
    </row>
    <row r="8" spans="1:18" s="15" customFormat="1" ht="11.25">
      <c r="A8" s="48"/>
      <c r="B8" s="48"/>
      <c r="C8" s="16"/>
      <c r="D8" s="16"/>
      <c r="E8" s="203"/>
      <c r="F8" s="16"/>
      <c r="G8" s="16"/>
      <c r="H8" s="16"/>
      <c r="I8" s="16"/>
      <c r="J8" s="16"/>
      <c r="K8" s="203"/>
      <c r="L8" s="203"/>
      <c r="M8" s="203"/>
      <c r="O8" s="287"/>
      <c r="P8" s="287"/>
      <c r="Q8" s="287"/>
      <c r="R8" s="277"/>
    </row>
    <row r="9" spans="1:18" ht="11.25">
      <c r="A9" s="24" t="s">
        <v>11</v>
      </c>
      <c r="B9" s="24"/>
      <c r="C9" s="25">
        <v>417</v>
      </c>
      <c r="D9" s="25"/>
      <c r="E9" s="26">
        <v>29123.6</v>
      </c>
      <c r="F9" s="25"/>
      <c r="G9" s="26" t="s">
        <v>0</v>
      </c>
      <c r="H9" s="25"/>
      <c r="I9" s="26" t="s">
        <v>0</v>
      </c>
      <c r="J9" s="25" t="s">
        <v>0</v>
      </c>
      <c r="K9" s="26" t="s">
        <v>0</v>
      </c>
      <c r="L9" s="26"/>
      <c r="M9" s="26" t="s">
        <v>0</v>
      </c>
      <c r="R9" s="275"/>
    </row>
    <row r="10" spans="1:18" ht="11.25">
      <c r="A10" s="24" t="s">
        <v>12</v>
      </c>
      <c r="B10" s="24"/>
      <c r="C10" s="25">
        <v>426</v>
      </c>
      <c r="D10" s="25"/>
      <c r="E10" s="26">
        <v>31708</v>
      </c>
      <c r="F10" s="25"/>
      <c r="G10" s="26" t="s">
        <v>0</v>
      </c>
      <c r="H10" s="25"/>
      <c r="I10" s="26" t="s">
        <v>0</v>
      </c>
      <c r="J10" s="25" t="s">
        <v>0</v>
      </c>
      <c r="K10" s="26" t="s">
        <v>0</v>
      </c>
      <c r="L10" s="26"/>
      <c r="M10" s="26" t="s">
        <v>0</v>
      </c>
      <c r="R10" s="275"/>
    </row>
    <row r="11" spans="1:13" ht="11.25">
      <c r="A11" s="24" t="s">
        <v>13</v>
      </c>
      <c r="B11" s="24"/>
      <c r="C11" s="25">
        <v>420</v>
      </c>
      <c r="D11" s="25"/>
      <c r="E11" s="26">
        <v>42489.6</v>
      </c>
      <c r="F11" s="25"/>
      <c r="G11" s="26" t="s">
        <v>0</v>
      </c>
      <c r="H11" s="25"/>
      <c r="I11" s="26" t="s">
        <v>0</v>
      </c>
      <c r="J11" s="25" t="s">
        <v>0</v>
      </c>
      <c r="K11" s="26" t="s">
        <v>0</v>
      </c>
      <c r="L11" s="26"/>
      <c r="M11" s="26" t="s">
        <v>0</v>
      </c>
    </row>
    <row r="12" spans="1:18" ht="11.25">
      <c r="A12" s="24" t="s">
        <v>14</v>
      </c>
      <c r="B12" s="24"/>
      <c r="C12" s="25">
        <v>399</v>
      </c>
      <c r="D12" s="25"/>
      <c r="E12" s="26">
        <v>64989.2</v>
      </c>
      <c r="F12" s="25"/>
      <c r="G12" s="26" t="s">
        <v>0</v>
      </c>
      <c r="H12" s="25"/>
      <c r="I12" s="26" t="s">
        <v>0</v>
      </c>
      <c r="J12" s="25" t="s">
        <v>0</v>
      </c>
      <c r="K12" s="26" t="s">
        <v>0</v>
      </c>
      <c r="L12" s="26"/>
      <c r="M12" s="26" t="s">
        <v>0</v>
      </c>
      <c r="R12" s="288"/>
    </row>
    <row r="13" spans="1:18" ht="11.25">
      <c r="A13" s="24" t="s">
        <v>15</v>
      </c>
      <c r="B13" s="24"/>
      <c r="C13" s="25">
        <v>387</v>
      </c>
      <c r="D13" s="25"/>
      <c r="E13" s="26">
        <v>57135</v>
      </c>
      <c r="F13" s="25"/>
      <c r="G13" s="26" t="s">
        <v>0</v>
      </c>
      <c r="H13" s="25"/>
      <c r="I13" s="26" t="s">
        <v>0</v>
      </c>
      <c r="J13" s="25" t="s">
        <v>0</v>
      </c>
      <c r="K13" s="26" t="s">
        <v>0</v>
      </c>
      <c r="L13" s="26"/>
      <c r="M13" s="26" t="s">
        <v>0</v>
      </c>
      <c r="O13" s="289" t="s">
        <v>15</v>
      </c>
      <c r="P13" s="290">
        <v>57135</v>
      </c>
      <c r="Q13" s="288">
        <f aca="true" t="shared" si="0" ref="Q13:Q43">P13/1000</f>
        <v>57.135</v>
      </c>
      <c r="R13" s="288"/>
    </row>
    <row r="14" spans="1:18" ht="11.25">
      <c r="A14" s="24" t="s">
        <v>16</v>
      </c>
      <c r="B14" s="24"/>
      <c r="C14" s="25">
        <v>384</v>
      </c>
      <c r="D14" s="25"/>
      <c r="E14" s="26">
        <v>57150.1</v>
      </c>
      <c r="F14" s="25"/>
      <c r="G14" s="26" t="s">
        <v>0</v>
      </c>
      <c r="H14" s="25"/>
      <c r="I14" s="26" t="s">
        <v>0</v>
      </c>
      <c r="J14" s="25" t="s">
        <v>0</v>
      </c>
      <c r="K14" s="26" t="s">
        <v>0</v>
      </c>
      <c r="L14" s="26"/>
      <c r="M14" s="26" t="s">
        <v>0</v>
      </c>
      <c r="O14" s="289" t="s">
        <v>16</v>
      </c>
      <c r="P14" s="290">
        <v>57150.1</v>
      </c>
      <c r="Q14" s="288">
        <f t="shared" si="0"/>
        <v>57.1501</v>
      </c>
      <c r="R14" s="288"/>
    </row>
    <row r="15" spans="1:18" ht="11.25">
      <c r="A15" s="24" t="s">
        <v>17</v>
      </c>
      <c r="B15" s="24"/>
      <c r="C15" s="25">
        <v>387</v>
      </c>
      <c r="D15" s="25"/>
      <c r="E15" s="26">
        <v>93570.2</v>
      </c>
      <c r="F15" s="25"/>
      <c r="G15" s="26" t="s">
        <v>0</v>
      </c>
      <c r="H15" s="25"/>
      <c r="I15" s="26" t="s">
        <v>0</v>
      </c>
      <c r="J15" s="25" t="s">
        <v>0</v>
      </c>
      <c r="K15" s="26" t="s">
        <v>0</v>
      </c>
      <c r="L15" s="26"/>
      <c r="M15" s="26" t="s">
        <v>0</v>
      </c>
      <c r="O15" s="289" t="s">
        <v>17</v>
      </c>
      <c r="P15" s="290">
        <v>93570.2</v>
      </c>
      <c r="Q15" s="288">
        <f t="shared" si="0"/>
        <v>93.5702</v>
      </c>
      <c r="R15" s="288"/>
    </row>
    <row r="16" spans="1:18" ht="11.25">
      <c r="A16" s="24" t="s">
        <v>18</v>
      </c>
      <c r="B16" s="24"/>
      <c r="C16" s="25">
        <v>397</v>
      </c>
      <c r="D16" s="25"/>
      <c r="E16" s="26">
        <v>115770.5</v>
      </c>
      <c r="F16" s="25"/>
      <c r="G16" s="26" t="s">
        <v>0</v>
      </c>
      <c r="H16" s="25"/>
      <c r="I16" s="26" t="s">
        <v>0</v>
      </c>
      <c r="J16" s="25" t="s">
        <v>0</v>
      </c>
      <c r="K16" s="26" t="s">
        <v>0</v>
      </c>
      <c r="L16" s="26"/>
      <c r="M16" s="26" t="s">
        <v>0</v>
      </c>
      <c r="O16" s="289" t="s">
        <v>18</v>
      </c>
      <c r="P16" s="290">
        <v>115770.5</v>
      </c>
      <c r="Q16" s="288">
        <f t="shared" si="0"/>
        <v>115.7705</v>
      </c>
      <c r="R16" s="288"/>
    </row>
    <row r="17" spans="1:18" ht="11.25">
      <c r="A17" s="24" t="s">
        <v>19</v>
      </c>
      <c r="B17" s="24"/>
      <c r="C17" s="25">
        <v>398</v>
      </c>
      <c r="D17" s="25"/>
      <c r="E17" s="26">
        <v>111815.1</v>
      </c>
      <c r="F17" s="25"/>
      <c r="G17" s="26" t="s">
        <v>0</v>
      </c>
      <c r="H17" s="25"/>
      <c r="I17" s="26" t="s">
        <v>0</v>
      </c>
      <c r="J17" s="25" t="s">
        <v>0</v>
      </c>
      <c r="K17" s="26" t="s">
        <v>0</v>
      </c>
      <c r="L17" s="26"/>
      <c r="M17" s="26" t="s">
        <v>0</v>
      </c>
      <c r="O17" s="289" t="s">
        <v>19</v>
      </c>
      <c r="P17" s="290">
        <v>111815.1</v>
      </c>
      <c r="Q17" s="288">
        <f t="shared" si="0"/>
        <v>111.8151</v>
      </c>
      <c r="R17" s="288"/>
    </row>
    <row r="18" spans="1:18" ht="11.25">
      <c r="A18" s="24" t="s">
        <v>20</v>
      </c>
      <c r="B18" s="24"/>
      <c r="C18" s="25">
        <v>383</v>
      </c>
      <c r="D18" s="25"/>
      <c r="E18" s="26">
        <v>171665.1</v>
      </c>
      <c r="F18" s="25"/>
      <c r="G18" s="26" t="s">
        <v>0</v>
      </c>
      <c r="H18" s="25"/>
      <c r="I18" s="26" t="s">
        <v>0</v>
      </c>
      <c r="J18" s="25" t="s">
        <v>0</v>
      </c>
      <c r="K18" s="26" t="s">
        <v>0</v>
      </c>
      <c r="L18" s="26"/>
      <c r="M18" s="26" t="s">
        <v>0</v>
      </c>
      <c r="O18" s="289" t="s">
        <v>20</v>
      </c>
      <c r="P18" s="290">
        <v>171665.1</v>
      </c>
      <c r="Q18" s="288">
        <f t="shared" si="0"/>
        <v>171.6651</v>
      </c>
      <c r="R18" s="288"/>
    </row>
    <row r="19" spans="1:18" ht="11.25">
      <c r="A19" s="24" t="s">
        <v>21</v>
      </c>
      <c r="B19" s="24"/>
      <c r="C19" s="25">
        <v>378</v>
      </c>
      <c r="D19" s="25"/>
      <c r="E19" s="26">
        <v>211374.2</v>
      </c>
      <c r="F19" s="25"/>
      <c r="G19" s="26" t="s">
        <v>0</v>
      </c>
      <c r="H19" s="25"/>
      <c r="I19" s="26" t="s">
        <v>0</v>
      </c>
      <c r="J19" s="25" t="s">
        <v>0</v>
      </c>
      <c r="K19" s="26" t="s">
        <v>0</v>
      </c>
      <c r="L19" s="26"/>
      <c r="M19" s="26" t="s">
        <v>0</v>
      </c>
      <c r="O19" s="289" t="s">
        <v>21</v>
      </c>
      <c r="P19" s="290">
        <v>211374.2</v>
      </c>
      <c r="Q19" s="288">
        <f t="shared" si="0"/>
        <v>211.3742</v>
      </c>
      <c r="R19" s="288"/>
    </row>
    <row r="20" spans="1:18" ht="11.25">
      <c r="A20" s="24" t="s">
        <v>22</v>
      </c>
      <c r="B20" s="24"/>
      <c r="C20" s="25">
        <v>376</v>
      </c>
      <c r="D20" s="25"/>
      <c r="E20" s="26">
        <v>166750.9</v>
      </c>
      <c r="F20" s="25"/>
      <c r="G20" s="26" t="s">
        <v>0</v>
      </c>
      <c r="H20" s="25"/>
      <c r="I20" s="26" t="s">
        <v>0</v>
      </c>
      <c r="J20" s="25" t="s">
        <v>0</v>
      </c>
      <c r="K20" s="26" t="s">
        <v>0</v>
      </c>
      <c r="L20" s="26"/>
      <c r="M20" s="26" t="s">
        <v>0</v>
      </c>
      <c r="O20" s="289" t="s">
        <v>22</v>
      </c>
      <c r="P20" s="290">
        <v>166750.9</v>
      </c>
      <c r="Q20" s="288">
        <f t="shared" si="0"/>
        <v>166.7509</v>
      </c>
      <c r="R20" s="288"/>
    </row>
    <row r="21" spans="1:18" ht="11.25">
      <c r="A21" s="24" t="s">
        <v>23</v>
      </c>
      <c r="B21" s="24"/>
      <c r="C21" s="25">
        <v>374</v>
      </c>
      <c r="D21" s="25"/>
      <c r="E21" s="26">
        <v>192949.9</v>
      </c>
      <c r="F21" s="25"/>
      <c r="G21" s="26" t="s">
        <v>0</v>
      </c>
      <c r="H21" s="25"/>
      <c r="I21" s="26" t="s">
        <v>0</v>
      </c>
      <c r="J21" s="25" t="s">
        <v>0</v>
      </c>
      <c r="K21" s="26" t="s">
        <v>0</v>
      </c>
      <c r="L21" s="26"/>
      <c r="M21" s="26" t="s">
        <v>0</v>
      </c>
      <c r="O21" s="289" t="s">
        <v>23</v>
      </c>
      <c r="P21" s="290">
        <v>192949.9</v>
      </c>
      <c r="Q21" s="288">
        <f t="shared" si="0"/>
        <v>192.94989999999999</v>
      </c>
      <c r="R21" s="288"/>
    </row>
    <row r="22" spans="1:18" ht="11.25">
      <c r="A22" s="24" t="s">
        <v>24</v>
      </c>
      <c r="B22" s="24"/>
      <c r="C22" s="25">
        <v>376</v>
      </c>
      <c r="D22" s="25"/>
      <c r="E22" s="26">
        <v>143614.7</v>
      </c>
      <c r="F22" s="25"/>
      <c r="G22" s="26" t="s">
        <v>0</v>
      </c>
      <c r="H22" s="25"/>
      <c r="I22" s="26" t="s">
        <v>0</v>
      </c>
      <c r="J22" s="25" t="s">
        <v>0</v>
      </c>
      <c r="K22" s="26" t="s">
        <v>0</v>
      </c>
      <c r="L22" s="26"/>
      <c r="M22" s="26" t="s">
        <v>0</v>
      </c>
      <c r="O22" s="289" t="s">
        <v>24</v>
      </c>
      <c r="P22" s="290">
        <v>143614.7</v>
      </c>
      <c r="Q22" s="288">
        <f t="shared" si="0"/>
        <v>143.6147</v>
      </c>
      <c r="R22" s="288"/>
    </row>
    <row r="23" spans="1:18" ht="11.25">
      <c r="A23" s="24" t="s">
        <v>25</v>
      </c>
      <c r="B23" s="24"/>
      <c r="C23" s="25">
        <v>394</v>
      </c>
      <c r="D23" s="25"/>
      <c r="E23" s="26">
        <v>183846.8</v>
      </c>
      <c r="F23" s="25"/>
      <c r="G23" s="25">
        <v>23</v>
      </c>
      <c r="H23" s="25"/>
      <c r="I23" s="26" t="s">
        <v>44</v>
      </c>
      <c r="J23" s="25"/>
      <c r="K23" s="26" t="s">
        <v>44</v>
      </c>
      <c r="L23" s="26"/>
      <c r="M23" s="26" t="s">
        <v>44</v>
      </c>
      <c r="O23" s="289" t="s">
        <v>25</v>
      </c>
      <c r="P23" s="290">
        <v>183846.8</v>
      </c>
      <c r="Q23" s="288">
        <f t="shared" si="0"/>
        <v>183.8468</v>
      </c>
      <c r="R23" s="288"/>
    </row>
    <row r="24" spans="1:18" ht="11.25">
      <c r="A24" s="24" t="s">
        <v>26</v>
      </c>
      <c r="B24" s="24"/>
      <c r="C24" s="25">
        <v>396</v>
      </c>
      <c r="D24" s="25"/>
      <c r="E24" s="26">
        <v>222824</v>
      </c>
      <c r="F24" s="25"/>
      <c r="G24" s="25">
        <v>86</v>
      </c>
      <c r="H24" s="25"/>
      <c r="I24" s="26" t="s">
        <v>44</v>
      </c>
      <c r="J24" s="25"/>
      <c r="K24" s="26" t="s">
        <v>44</v>
      </c>
      <c r="L24" s="26"/>
      <c r="M24" s="26" t="s">
        <v>44</v>
      </c>
      <c r="O24" s="289" t="s">
        <v>26</v>
      </c>
      <c r="P24" s="290">
        <v>222824</v>
      </c>
      <c r="Q24" s="288">
        <f t="shared" si="0"/>
        <v>222.824</v>
      </c>
      <c r="R24" s="288"/>
    </row>
    <row r="25" spans="1:18" ht="11.25">
      <c r="A25" s="24" t="s">
        <v>27</v>
      </c>
      <c r="B25" s="24"/>
      <c r="C25" s="25">
        <v>407</v>
      </c>
      <c r="D25" s="25"/>
      <c r="E25" s="26">
        <v>341800.9</v>
      </c>
      <c r="F25" s="25"/>
      <c r="G25" s="25">
        <v>136</v>
      </c>
      <c r="H25" s="25"/>
      <c r="I25" s="26" t="s">
        <v>44</v>
      </c>
      <c r="J25" s="25"/>
      <c r="K25" s="26" t="s">
        <v>44</v>
      </c>
      <c r="L25" s="26"/>
      <c r="M25" s="26">
        <v>1108.6</v>
      </c>
      <c r="O25" s="289" t="s">
        <v>27</v>
      </c>
      <c r="P25" s="290">
        <v>341800.9</v>
      </c>
      <c r="Q25" s="288">
        <f t="shared" si="0"/>
        <v>341.8009</v>
      </c>
      <c r="R25" s="288"/>
    </row>
    <row r="26" spans="1:18" ht="11.25">
      <c r="A26" s="24" t="s">
        <v>28</v>
      </c>
      <c r="B26" s="24"/>
      <c r="C26" s="25">
        <v>437</v>
      </c>
      <c r="D26" s="25"/>
      <c r="E26" s="26">
        <v>486795.7</v>
      </c>
      <c r="F26" s="25"/>
      <c r="G26" s="25">
        <v>204</v>
      </c>
      <c r="H26" s="25"/>
      <c r="I26" s="26" t="s">
        <v>44</v>
      </c>
      <c r="J26" s="25"/>
      <c r="K26" s="26" t="s">
        <v>44</v>
      </c>
      <c r="L26" s="26"/>
      <c r="M26" s="26">
        <v>2361.2</v>
      </c>
      <c r="O26" s="289" t="s">
        <v>28</v>
      </c>
      <c r="P26" s="290">
        <v>486795.7</v>
      </c>
      <c r="Q26" s="288">
        <f t="shared" si="0"/>
        <v>486.7957</v>
      </c>
      <c r="R26" s="288"/>
    </row>
    <row r="27" spans="1:18" ht="11.25">
      <c r="A27" s="24" t="s">
        <v>29</v>
      </c>
      <c r="B27" s="24"/>
      <c r="C27" s="25">
        <v>505</v>
      </c>
      <c r="D27" s="25"/>
      <c r="E27" s="26">
        <v>675856.7</v>
      </c>
      <c r="F27" s="25"/>
      <c r="G27" s="25">
        <v>268</v>
      </c>
      <c r="H27" s="25"/>
      <c r="I27" s="26" t="s">
        <v>44</v>
      </c>
      <c r="J27" s="25"/>
      <c r="K27" s="26" t="s">
        <v>44</v>
      </c>
      <c r="L27" s="26"/>
      <c r="M27" s="26">
        <v>2863.2</v>
      </c>
      <c r="O27" s="289" t="s">
        <v>29</v>
      </c>
      <c r="P27" s="290">
        <v>675856.7</v>
      </c>
      <c r="Q27" s="288">
        <f t="shared" si="0"/>
        <v>675.8566999999999</v>
      </c>
      <c r="R27" s="288"/>
    </row>
    <row r="28" spans="1:18" ht="11.25">
      <c r="A28" s="24" t="s">
        <v>30</v>
      </c>
      <c r="B28" s="24"/>
      <c r="C28" s="25">
        <v>500</v>
      </c>
      <c r="D28" s="25"/>
      <c r="E28" s="26">
        <v>671100.4</v>
      </c>
      <c r="F28" s="25"/>
      <c r="G28" s="25">
        <v>337</v>
      </c>
      <c r="H28" s="25"/>
      <c r="I28" s="26" t="s">
        <v>44</v>
      </c>
      <c r="J28" s="25"/>
      <c r="K28" s="26" t="s">
        <v>44</v>
      </c>
      <c r="L28" s="26"/>
      <c r="M28" s="26">
        <v>3424.7</v>
      </c>
      <c r="O28" s="289" t="s">
        <v>30</v>
      </c>
      <c r="P28" s="290">
        <v>671100.4</v>
      </c>
      <c r="Q28" s="288">
        <f t="shared" si="0"/>
        <v>671.1004</v>
      </c>
      <c r="R28" s="288"/>
    </row>
    <row r="29" spans="1:18" ht="11.25">
      <c r="A29" s="24" t="s">
        <v>31</v>
      </c>
      <c r="B29" s="24"/>
      <c r="C29" s="25">
        <v>512</v>
      </c>
      <c r="D29" s="25"/>
      <c r="E29" s="26">
        <v>818962.2</v>
      </c>
      <c r="F29" s="25"/>
      <c r="G29" s="25">
        <v>368</v>
      </c>
      <c r="H29" s="25"/>
      <c r="I29" s="26" t="s">
        <v>44</v>
      </c>
      <c r="J29" s="25"/>
      <c r="K29" s="26" t="s">
        <v>44</v>
      </c>
      <c r="L29" s="26"/>
      <c r="M29" s="26">
        <v>4983.2</v>
      </c>
      <c r="O29" s="289" t="s">
        <v>31</v>
      </c>
      <c r="P29" s="290">
        <v>818962.2</v>
      </c>
      <c r="Q29" s="288">
        <f t="shared" si="0"/>
        <v>818.9621999999999</v>
      </c>
      <c r="R29" s="288"/>
    </row>
    <row r="30" spans="1:18" ht="11.25">
      <c r="A30" s="24" t="s">
        <v>32</v>
      </c>
      <c r="B30" s="24"/>
      <c r="C30" s="25">
        <v>523</v>
      </c>
      <c r="D30" s="25"/>
      <c r="E30" s="26">
        <v>709835.9</v>
      </c>
      <c r="F30" s="25"/>
      <c r="G30" s="25">
        <v>370</v>
      </c>
      <c r="H30" s="25"/>
      <c r="I30" s="25">
        <v>375</v>
      </c>
      <c r="J30" s="25"/>
      <c r="K30" s="26">
        <v>822.2</v>
      </c>
      <c r="L30" s="26"/>
      <c r="M30" s="26">
        <v>6282.7</v>
      </c>
      <c r="O30" s="289" t="s">
        <v>32</v>
      </c>
      <c r="P30" s="290">
        <v>709835.9</v>
      </c>
      <c r="Q30" s="288">
        <f t="shared" si="0"/>
        <v>709.8359</v>
      </c>
      <c r="R30" s="288"/>
    </row>
    <row r="31" spans="1:18" ht="11.25">
      <c r="A31" s="24" t="s">
        <v>33</v>
      </c>
      <c r="B31" s="24"/>
      <c r="C31" s="25">
        <v>526</v>
      </c>
      <c r="D31" s="25"/>
      <c r="E31" s="26">
        <v>926069.1</v>
      </c>
      <c r="F31" s="25"/>
      <c r="G31" s="25">
        <v>420</v>
      </c>
      <c r="H31" s="25"/>
      <c r="I31" s="25">
        <v>463</v>
      </c>
      <c r="J31" s="25"/>
      <c r="K31" s="26">
        <v>1099.8</v>
      </c>
      <c r="L31" s="26"/>
      <c r="M31" s="26">
        <v>7865.4</v>
      </c>
      <c r="O31" s="289" t="s">
        <v>33</v>
      </c>
      <c r="P31" s="290">
        <v>926069.1</v>
      </c>
      <c r="Q31" s="288">
        <f t="shared" si="0"/>
        <v>926.0690999999999</v>
      </c>
      <c r="R31" s="288"/>
    </row>
    <row r="32" spans="1:18" ht="11.25">
      <c r="A32" s="24" t="s">
        <v>34</v>
      </c>
      <c r="B32" s="24"/>
      <c r="C32" s="25">
        <v>544</v>
      </c>
      <c r="D32" s="25"/>
      <c r="E32" s="26">
        <v>1456181.9</v>
      </c>
      <c r="F32" s="25"/>
      <c r="G32" s="25">
        <v>448</v>
      </c>
      <c r="H32" s="25"/>
      <c r="I32" s="25">
        <v>459</v>
      </c>
      <c r="J32" s="25"/>
      <c r="K32" s="26">
        <v>1141.4</v>
      </c>
      <c r="L32" s="26"/>
      <c r="M32" s="26">
        <v>8975</v>
      </c>
      <c r="O32" s="289" t="s">
        <v>34</v>
      </c>
      <c r="P32" s="290">
        <v>1456181.9</v>
      </c>
      <c r="Q32" s="288">
        <f t="shared" si="0"/>
        <v>1456.1818999999998</v>
      </c>
      <c r="R32" s="288"/>
    </row>
    <row r="33" spans="1:18" ht="11.25">
      <c r="A33" s="24" t="s">
        <v>35</v>
      </c>
      <c r="B33" s="24"/>
      <c r="C33" s="25">
        <v>553</v>
      </c>
      <c r="D33" s="25"/>
      <c r="E33" s="26">
        <v>1124131</v>
      </c>
      <c r="F33" s="25"/>
      <c r="G33" s="25">
        <v>425</v>
      </c>
      <c r="H33" s="25"/>
      <c r="I33" s="25">
        <v>436</v>
      </c>
      <c r="J33" s="25"/>
      <c r="K33" s="26">
        <v>1130.2</v>
      </c>
      <c r="L33" s="26"/>
      <c r="M33" s="26">
        <v>5431.3</v>
      </c>
      <c r="O33" s="289" t="s">
        <v>35</v>
      </c>
      <c r="P33" s="290">
        <v>1124131</v>
      </c>
      <c r="Q33" s="288">
        <f t="shared" si="0"/>
        <v>1124.131</v>
      </c>
      <c r="R33" s="288"/>
    </row>
    <row r="34" spans="1:18" ht="11.25">
      <c r="A34" s="24" t="s">
        <v>36</v>
      </c>
      <c r="B34" s="24"/>
      <c r="C34" s="25">
        <v>541</v>
      </c>
      <c r="D34" s="25"/>
      <c r="E34" s="26">
        <v>1332173.7</v>
      </c>
      <c r="F34" s="25"/>
      <c r="G34" s="25">
        <v>352</v>
      </c>
      <c r="H34" s="25"/>
      <c r="I34" s="25">
        <v>358</v>
      </c>
      <c r="J34" s="25"/>
      <c r="K34" s="26">
        <v>925.2</v>
      </c>
      <c r="L34" s="26"/>
      <c r="M34" s="26">
        <v>6138.6</v>
      </c>
      <c r="O34" s="289" t="s">
        <v>36</v>
      </c>
      <c r="P34" s="290">
        <v>1332173.7</v>
      </c>
      <c r="Q34" s="288">
        <f t="shared" si="0"/>
        <v>1332.1737</v>
      </c>
      <c r="R34" s="288"/>
    </row>
    <row r="35" spans="1:18" ht="11.25">
      <c r="A35" s="24" t="s">
        <v>37</v>
      </c>
      <c r="B35" s="24"/>
      <c r="C35" s="25">
        <v>514</v>
      </c>
      <c r="D35" s="25"/>
      <c r="E35" s="26">
        <v>1552750.4</v>
      </c>
      <c r="F35" s="25"/>
      <c r="G35" s="25">
        <v>308</v>
      </c>
      <c r="H35" s="25"/>
      <c r="I35" s="25">
        <v>317</v>
      </c>
      <c r="J35" s="25"/>
      <c r="K35" s="26">
        <v>818.5</v>
      </c>
      <c r="L35" s="26"/>
      <c r="M35" s="26">
        <v>4752.4</v>
      </c>
      <c r="O35" s="289" t="s">
        <v>37</v>
      </c>
      <c r="P35" s="290">
        <v>1552750.4</v>
      </c>
      <c r="Q35" s="288">
        <f t="shared" si="0"/>
        <v>1552.7504</v>
      </c>
      <c r="R35" s="288"/>
    </row>
    <row r="36" spans="1:18" ht="11.25">
      <c r="A36" s="24" t="s">
        <v>38</v>
      </c>
      <c r="B36" s="24"/>
      <c r="C36" s="25">
        <v>485</v>
      </c>
      <c r="D36" s="25"/>
      <c r="E36" s="26">
        <v>1918431.3</v>
      </c>
      <c r="F36" s="25"/>
      <c r="G36" s="25">
        <v>256</v>
      </c>
      <c r="H36" s="25"/>
      <c r="I36" s="25">
        <v>265</v>
      </c>
      <c r="J36" s="25"/>
      <c r="K36" s="26">
        <v>654</v>
      </c>
      <c r="L36" s="26"/>
      <c r="M36" s="26">
        <v>5346.7</v>
      </c>
      <c r="O36" s="289" t="s">
        <v>38</v>
      </c>
      <c r="P36" s="290">
        <v>1918431.3</v>
      </c>
      <c r="Q36" s="288">
        <f t="shared" si="0"/>
        <v>1918.4313</v>
      </c>
      <c r="R36" s="288"/>
    </row>
    <row r="37" spans="1:18" ht="10.5" customHeight="1">
      <c r="A37" s="24" t="s">
        <v>39</v>
      </c>
      <c r="B37" s="24"/>
      <c r="C37" s="25">
        <v>464</v>
      </c>
      <c r="D37" s="25"/>
      <c r="E37" s="26">
        <v>1982838.3</v>
      </c>
      <c r="F37" s="25"/>
      <c r="G37" s="25">
        <v>207</v>
      </c>
      <c r="H37" s="25"/>
      <c r="I37" s="25">
        <v>217</v>
      </c>
      <c r="J37" s="25"/>
      <c r="K37" s="26">
        <v>592</v>
      </c>
      <c r="L37" s="26"/>
      <c r="M37" s="26">
        <v>4875.4</v>
      </c>
      <c r="O37" s="289" t="s">
        <v>39</v>
      </c>
      <c r="P37" s="290">
        <v>1982838.3</v>
      </c>
      <c r="Q37" s="288">
        <f t="shared" si="0"/>
        <v>1982.8383000000001</v>
      </c>
      <c r="R37" s="288"/>
    </row>
    <row r="38" spans="1:18" ht="11.25">
      <c r="A38" s="24" t="s">
        <v>41</v>
      </c>
      <c r="B38" s="24"/>
      <c r="C38" s="25">
        <v>525</v>
      </c>
      <c r="D38" s="25"/>
      <c r="E38" s="26">
        <v>2357003</v>
      </c>
      <c r="F38" s="25"/>
      <c r="G38" s="25">
        <v>115</v>
      </c>
      <c r="H38" s="25"/>
      <c r="I38" s="25">
        <v>119</v>
      </c>
      <c r="J38" s="25"/>
      <c r="K38" s="26">
        <v>300.4</v>
      </c>
      <c r="L38" s="26"/>
      <c r="M38" s="26">
        <v>4146.3</v>
      </c>
      <c r="O38" s="289" t="s">
        <v>41</v>
      </c>
      <c r="P38" s="290">
        <v>2357003</v>
      </c>
      <c r="Q38" s="288">
        <f t="shared" si="0"/>
        <v>2357.003</v>
      </c>
      <c r="R38" s="288"/>
    </row>
    <row r="39" spans="1:18" ht="11.25">
      <c r="A39" s="24" t="s">
        <v>42</v>
      </c>
      <c r="B39" s="24"/>
      <c r="C39" s="25">
        <v>533</v>
      </c>
      <c r="D39" s="25"/>
      <c r="E39" s="26">
        <v>2388349.2</v>
      </c>
      <c r="F39" s="25"/>
      <c r="G39" s="25">
        <v>12</v>
      </c>
      <c r="H39" s="25"/>
      <c r="I39" s="25">
        <v>14</v>
      </c>
      <c r="J39" s="25"/>
      <c r="K39" s="26">
        <v>48.7</v>
      </c>
      <c r="L39" s="26"/>
      <c r="M39" s="26">
        <v>839.8</v>
      </c>
      <c r="O39" s="289" t="s">
        <v>42</v>
      </c>
      <c r="P39" s="290">
        <v>2388349.2</v>
      </c>
      <c r="Q39" s="288">
        <f t="shared" si="0"/>
        <v>2388.3492</v>
      </c>
      <c r="R39" s="288"/>
    </row>
    <row r="40" spans="1:18" ht="11.25">
      <c r="A40" s="24" t="s">
        <v>149</v>
      </c>
      <c r="B40" s="24"/>
      <c r="C40" s="25">
        <v>526</v>
      </c>
      <c r="D40" s="25"/>
      <c r="E40" s="26">
        <v>2429069.939234687</v>
      </c>
      <c r="F40" s="25"/>
      <c r="G40" s="25"/>
      <c r="H40" s="25"/>
      <c r="I40" s="25"/>
      <c r="J40" s="25"/>
      <c r="K40" s="26"/>
      <c r="L40" s="26"/>
      <c r="M40" s="26"/>
      <c r="O40" s="289" t="s">
        <v>149</v>
      </c>
      <c r="P40" s="290">
        <v>2429069.939234687</v>
      </c>
      <c r="Q40" s="288">
        <f t="shared" si="0"/>
        <v>2429.069939234687</v>
      </c>
      <c r="R40" s="288"/>
    </row>
    <row r="41" spans="1:18" ht="11.25">
      <c r="A41" s="24" t="s">
        <v>150</v>
      </c>
      <c r="B41" s="24"/>
      <c r="C41" s="25">
        <v>522</v>
      </c>
      <c r="D41" s="25"/>
      <c r="E41" s="26">
        <v>2804583.90355509</v>
      </c>
      <c r="F41" s="25"/>
      <c r="G41" s="25"/>
      <c r="H41" s="25"/>
      <c r="I41" s="25"/>
      <c r="J41" s="25"/>
      <c r="K41" s="26"/>
      <c r="L41" s="26"/>
      <c r="M41" s="26"/>
      <c r="O41" s="289" t="s">
        <v>150</v>
      </c>
      <c r="P41" s="290">
        <v>2804583.90355509</v>
      </c>
      <c r="Q41" s="288">
        <f t="shared" si="0"/>
        <v>2804.5839035550903</v>
      </c>
      <c r="R41" s="288"/>
    </row>
    <row r="42" spans="1:18" ht="11.25">
      <c r="A42" s="24" t="s">
        <v>151</v>
      </c>
      <c r="B42" s="24"/>
      <c r="C42" s="25">
        <v>499</v>
      </c>
      <c r="D42" s="25"/>
      <c r="E42" s="26">
        <v>3577483.779574479</v>
      </c>
      <c r="F42" s="25"/>
      <c r="G42" s="25"/>
      <c r="H42" s="25"/>
      <c r="I42" s="25"/>
      <c r="J42" s="25"/>
      <c r="K42" s="26"/>
      <c r="L42" s="26"/>
      <c r="M42" s="26"/>
      <c r="O42" s="289" t="s">
        <v>151</v>
      </c>
      <c r="P42" s="290">
        <v>3577483.779574479</v>
      </c>
      <c r="Q42" s="288">
        <f t="shared" si="0"/>
        <v>3577.483779574479</v>
      </c>
      <c r="R42" s="288"/>
    </row>
    <row r="43" spans="1:19" s="237" customFormat="1" ht="11.25">
      <c r="A43" s="24" t="s">
        <v>171</v>
      </c>
      <c r="B43" s="24"/>
      <c r="C43" s="25">
        <v>501</v>
      </c>
      <c r="D43" s="25"/>
      <c r="E43" s="26">
        <v>3525701.4</v>
      </c>
      <c r="F43" s="241"/>
      <c r="G43" s="241"/>
      <c r="H43" s="241"/>
      <c r="I43" s="241"/>
      <c r="J43" s="241"/>
      <c r="K43" s="240"/>
      <c r="L43" s="240"/>
      <c r="M43" s="240"/>
      <c r="O43" s="289" t="s">
        <v>171</v>
      </c>
      <c r="P43" s="290">
        <v>3525701.4</v>
      </c>
      <c r="Q43" s="288">
        <f t="shared" si="0"/>
        <v>3525.7014</v>
      </c>
      <c r="R43" s="292"/>
      <c r="S43" s="7"/>
    </row>
    <row r="44" spans="1:19" s="237" customFormat="1" ht="11.25">
      <c r="A44" s="24" t="s">
        <v>178</v>
      </c>
      <c r="B44" s="24"/>
      <c r="C44" s="25">
        <v>453</v>
      </c>
      <c r="D44" s="25"/>
      <c r="E44" s="26">
        <v>2580359.2</v>
      </c>
      <c r="F44" s="241"/>
      <c r="G44" s="241"/>
      <c r="H44" s="241"/>
      <c r="I44" s="241"/>
      <c r="J44" s="241"/>
      <c r="K44" s="240"/>
      <c r="L44" s="240"/>
      <c r="M44" s="240"/>
      <c r="O44" s="289" t="s">
        <v>178</v>
      </c>
      <c r="P44" s="290">
        <v>2580359.2</v>
      </c>
      <c r="Q44" s="288">
        <v>2580.3592</v>
      </c>
      <c r="R44" s="292"/>
      <c r="S44" s="7"/>
    </row>
    <row r="45" spans="1:19" s="237" customFormat="1" ht="11.25">
      <c r="A45" s="24" t="s">
        <v>180</v>
      </c>
      <c r="B45" s="24"/>
      <c r="C45" s="25">
        <v>419</v>
      </c>
      <c r="D45" s="25"/>
      <c r="E45" s="360">
        <v>1901688.56</v>
      </c>
      <c r="F45" s="241"/>
      <c r="G45" s="241"/>
      <c r="H45" s="241"/>
      <c r="I45" s="241"/>
      <c r="J45" s="241"/>
      <c r="K45" s="240"/>
      <c r="L45" s="240"/>
      <c r="M45" s="240"/>
      <c r="O45" s="289" t="s">
        <v>180</v>
      </c>
      <c r="P45" s="290">
        <v>1901688.56</v>
      </c>
      <c r="Q45" s="288">
        <f>P45/1000</f>
        <v>1901.68856</v>
      </c>
      <c r="R45" s="292"/>
      <c r="S45" s="7"/>
    </row>
    <row r="46" spans="1:18" ht="11.25">
      <c r="A46" s="24" t="s">
        <v>181</v>
      </c>
      <c r="B46" s="235"/>
      <c r="C46" s="25">
        <v>381</v>
      </c>
      <c r="D46" s="241"/>
      <c r="E46" s="360">
        <v>1974810.94857635</v>
      </c>
      <c r="F46" s="25"/>
      <c r="G46" s="25"/>
      <c r="H46" s="25"/>
      <c r="I46" s="25"/>
      <c r="J46" s="25"/>
      <c r="K46" s="26"/>
      <c r="L46" s="26"/>
      <c r="M46" s="26"/>
      <c r="O46" s="289" t="s">
        <v>181</v>
      </c>
      <c r="P46" s="290">
        <v>1974810.94857635</v>
      </c>
      <c r="Q46" s="288">
        <f>P46/1000</f>
        <v>1974.81094857635</v>
      </c>
      <c r="R46" s="288"/>
    </row>
    <row r="47" spans="1:18" ht="11.25">
      <c r="A47" s="235" t="s">
        <v>182</v>
      </c>
      <c r="B47" s="24"/>
      <c r="C47" s="241">
        <v>351</v>
      </c>
      <c r="D47" s="243"/>
      <c r="E47" s="243">
        <v>1971636.19628897</v>
      </c>
      <c r="F47" s="25"/>
      <c r="G47" s="25"/>
      <c r="H47" s="25"/>
      <c r="I47" s="50" t="s">
        <v>45</v>
      </c>
      <c r="J47" s="25"/>
      <c r="K47" s="26"/>
      <c r="L47" s="26"/>
      <c r="M47" s="26"/>
      <c r="O47" s="291" t="s">
        <v>182</v>
      </c>
      <c r="P47" s="361">
        <v>1971636.19628897</v>
      </c>
      <c r="Q47" s="292">
        <f>P47/1000</f>
        <v>1971.63619628897</v>
      </c>
      <c r="R47" s="288"/>
    </row>
    <row r="48" spans="1:18" ht="11.25">
      <c r="A48" s="24"/>
      <c r="B48" s="24"/>
      <c r="C48" s="25"/>
      <c r="D48" s="25"/>
      <c r="E48" s="26"/>
      <c r="F48" s="25"/>
      <c r="G48" s="25"/>
      <c r="H48" s="25"/>
      <c r="I48" s="25"/>
      <c r="J48" s="25"/>
      <c r="K48" s="26"/>
      <c r="L48" s="26"/>
      <c r="M48" s="26"/>
      <c r="R48" s="288"/>
    </row>
    <row r="49" spans="1:18" ht="11.25">
      <c r="A49" s="24"/>
      <c r="B49" s="24"/>
      <c r="C49" s="25"/>
      <c r="D49" s="25"/>
      <c r="E49" s="26"/>
      <c r="F49" s="25"/>
      <c r="G49" s="25"/>
      <c r="H49" s="25"/>
      <c r="I49" s="25"/>
      <c r="J49" s="25"/>
      <c r="K49" s="26"/>
      <c r="L49" s="26"/>
      <c r="M49" s="26"/>
      <c r="R49" s="288"/>
    </row>
    <row r="50" ht="11.25">
      <c r="R50" s="288"/>
    </row>
    <row r="51" spans="3:17" s="11" customFormat="1" ht="12.75">
      <c r="C51" s="40"/>
      <c r="D51" s="40"/>
      <c r="O51" s="223"/>
      <c r="P51" s="223"/>
      <c r="Q51" s="223"/>
    </row>
  </sheetData>
  <mergeCells count="2">
    <mergeCell ref="G4:M4"/>
    <mergeCell ref="C4:E4"/>
  </mergeCells>
  <printOptions/>
  <pageMargins left="0.54" right="0.48" top="0.54" bottom="0.79" header="0.34" footer="0.5"/>
  <pageSetup fitToHeight="1" fitToWidth="1" horizontalDpi="600" verticalDpi="600" orientation="portrait" paperSize="9" r:id="rId1"/>
  <headerFooter alignWithMargins="0">
    <oddFooter>&amp;L&amp;8Market Information and Analysis
London Stock Exchange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76"/>
  <sheetViews>
    <sheetView workbookViewId="0" topLeftCell="A1">
      <selection activeCell="A1" sqref="A1"/>
    </sheetView>
  </sheetViews>
  <sheetFormatPr defaultColWidth="8.88671875" defaultRowHeight="15"/>
  <cols>
    <col min="1" max="1" width="4.5546875" style="112" customWidth="1"/>
    <col min="2" max="2" width="7.6640625" style="39" bestFit="1" customWidth="1"/>
    <col min="3" max="3" width="11.4453125" style="40" bestFit="1" customWidth="1"/>
    <col min="4" max="4" width="1.33203125" style="39" customWidth="1"/>
    <col min="5" max="5" width="4.4453125" style="39" customWidth="1"/>
    <col min="6" max="6" width="6.77734375" style="40" customWidth="1"/>
    <col min="7" max="7" width="1.33203125" style="39" customWidth="1"/>
    <col min="8" max="8" width="5.4453125" style="39" bestFit="1" customWidth="1"/>
    <col min="9" max="9" width="8.3359375" style="40" bestFit="1" customWidth="1"/>
    <col min="10" max="10" width="0.78125" style="39" customWidth="1"/>
    <col min="11" max="11" width="6.3359375" style="39" bestFit="1" customWidth="1"/>
    <col min="12" max="12" width="9.77734375" style="40" bestFit="1" customWidth="1"/>
    <col min="13" max="13" width="0.78125" style="39" customWidth="1"/>
    <col min="14" max="14" width="6.3359375" style="39" bestFit="1" customWidth="1"/>
    <col min="15" max="15" width="8.21484375" style="82" bestFit="1" customWidth="1"/>
    <col min="16" max="16" width="0.55078125" style="39" customWidth="1"/>
    <col min="17" max="17" width="5.21484375" style="39" bestFit="1" customWidth="1"/>
    <col min="18" max="18" width="5.99609375" style="40" bestFit="1" customWidth="1"/>
    <col min="19" max="19" width="8.88671875" style="83" customWidth="1"/>
    <col min="20" max="20" width="9.10546875" style="321" bestFit="1" customWidth="1"/>
    <col min="21" max="21" width="11.3359375" style="321" bestFit="1" customWidth="1"/>
    <col min="22" max="22" width="9.10546875" style="321" bestFit="1" customWidth="1"/>
    <col min="23" max="23" width="8.88671875" style="282" customWidth="1"/>
    <col min="24" max="16384" width="8.88671875" style="83" customWidth="1"/>
  </cols>
  <sheetData>
    <row r="1" spans="1:23" s="51" customFormat="1" ht="15.75">
      <c r="A1" s="3" t="s">
        <v>161</v>
      </c>
      <c r="C1" s="52"/>
      <c r="D1" s="53"/>
      <c r="E1" s="53"/>
      <c r="F1" s="52"/>
      <c r="G1" s="53"/>
      <c r="H1" s="53"/>
      <c r="I1" s="52"/>
      <c r="J1" s="53"/>
      <c r="K1" s="53"/>
      <c r="L1" s="52"/>
      <c r="M1" s="53"/>
      <c r="N1" s="53"/>
      <c r="O1" s="52"/>
      <c r="P1" s="53"/>
      <c r="Q1" s="53"/>
      <c r="R1" s="52"/>
      <c r="T1" s="326"/>
      <c r="U1" s="326"/>
      <c r="V1" s="326"/>
      <c r="W1" s="294"/>
    </row>
    <row r="2" spans="1:23" s="51" customFormat="1" ht="15.75">
      <c r="A2" s="1"/>
      <c r="B2" s="3"/>
      <c r="C2" s="52"/>
      <c r="D2" s="53"/>
      <c r="E2" s="53"/>
      <c r="F2" s="52"/>
      <c r="G2" s="53"/>
      <c r="H2" s="53"/>
      <c r="I2" s="52"/>
      <c r="J2" s="53"/>
      <c r="K2" s="53"/>
      <c r="L2" s="52"/>
      <c r="M2" s="53"/>
      <c r="N2" s="53"/>
      <c r="O2" s="52"/>
      <c r="P2" s="53"/>
      <c r="Q2" s="53"/>
      <c r="R2" s="52"/>
      <c r="T2" s="326"/>
      <c r="U2" s="326"/>
      <c r="V2" s="326"/>
      <c r="W2" s="294"/>
    </row>
    <row r="3" spans="2:23" s="59" customFormat="1" ht="12.75">
      <c r="B3" s="53"/>
      <c r="C3" s="55"/>
      <c r="D3" s="56"/>
      <c r="E3" s="56"/>
      <c r="F3" s="55"/>
      <c r="G3" s="56"/>
      <c r="H3" s="56"/>
      <c r="I3" s="55"/>
      <c r="J3" s="56"/>
      <c r="K3" s="56"/>
      <c r="L3" s="55"/>
      <c r="M3" s="56"/>
      <c r="N3" s="57"/>
      <c r="O3" s="58"/>
      <c r="P3" s="57"/>
      <c r="Q3" s="56"/>
      <c r="R3" s="55"/>
      <c r="T3" s="327"/>
      <c r="U3" s="327"/>
      <c r="V3" s="327"/>
      <c r="W3" s="295"/>
    </row>
    <row r="4" spans="1:23" s="59" customFormat="1" ht="12.75">
      <c r="A4" s="60"/>
      <c r="B4" s="61"/>
      <c r="C4" s="62"/>
      <c r="D4" s="60"/>
      <c r="E4" s="63" t="s">
        <v>0</v>
      </c>
      <c r="F4" s="64"/>
      <c r="G4" s="63"/>
      <c r="H4" s="65" t="s">
        <v>47</v>
      </c>
      <c r="I4" s="66"/>
      <c r="J4" s="63"/>
      <c r="K4" s="63"/>
      <c r="L4" s="64"/>
      <c r="M4" s="60"/>
      <c r="N4" s="57"/>
      <c r="O4" s="58"/>
      <c r="P4" s="57"/>
      <c r="Q4" s="60"/>
      <c r="R4" s="62"/>
      <c r="T4" s="327"/>
      <c r="U4" s="327"/>
      <c r="V4" s="327"/>
      <c r="W4" s="295"/>
    </row>
    <row r="5" spans="1:23" s="72" customFormat="1" ht="12">
      <c r="A5" s="67"/>
      <c r="B5" s="68" t="s">
        <v>48</v>
      </c>
      <c r="C5" s="69"/>
      <c r="D5" s="70"/>
      <c r="E5" s="68" t="s">
        <v>49</v>
      </c>
      <c r="F5" s="69"/>
      <c r="G5" s="70"/>
      <c r="H5" s="68" t="s">
        <v>50</v>
      </c>
      <c r="I5" s="69"/>
      <c r="J5" s="70"/>
      <c r="K5" s="68" t="s">
        <v>51</v>
      </c>
      <c r="L5" s="69"/>
      <c r="M5" s="70"/>
      <c r="N5" s="68" t="s">
        <v>52</v>
      </c>
      <c r="O5" s="69"/>
      <c r="P5" s="71"/>
      <c r="Q5" s="68" t="s">
        <v>43</v>
      </c>
      <c r="R5" s="69"/>
      <c r="T5" s="328"/>
      <c r="U5" s="328"/>
      <c r="V5" s="328"/>
      <c r="W5" s="296"/>
    </row>
    <row r="6" spans="1:23" s="72" customFormat="1" ht="12">
      <c r="A6" s="67"/>
      <c r="B6" s="71"/>
      <c r="C6" s="73" t="s">
        <v>53</v>
      </c>
      <c r="D6" s="71"/>
      <c r="E6" s="71"/>
      <c r="F6" s="73" t="s">
        <v>53</v>
      </c>
      <c r="G6" s="71"/>
      <c r="H6" s="71"/>
      <c r="I6" s="73" t="s">
        <v>53</v>
      </c>
      <c r="J6" s="71"/>
      <c r="K6" s="71"/>
      <c r="L6" s="73" t="s">
        <v>53</v>
      </c>
      <c r="M6" s="71"/>
      <c r="N6" s="71"/>
      <c r="O6" s="73" t="s">
        <v>53</v>
      </c>
      <c r="P6" s="71"/>
      <c r="Q6" s="71"/>
      <c r="R6" s="73" t="s">
        <v>53</v>
      </c>
      <c r="T6" s="328"/>
      <c r="U6" s="328"/>
      <c r="V6" s="328"/>
      <c r="W6" s="296"/>
    </row>
    <row r="7" spans="1:23" s="76" customFormat="1" ht="12">
      <c r="A7" s="74"/>
      <c r="B7" s="71"/>
      <c r="C7" s="73" t="s">
        <v>54</v>
      </c>
      <c r="D7" s="71"/>
      <c r="E7" s="71" t="s">
        <v>5</v>
      </c>
      <c r="F7" s="73" t="s">
        <v>54</v>
      </c>
      <c r="G7" s="71"/>
      <c r="H7" s="71" t="s">
        <v>5</v>
      </c>
      <c r="I7" s="73" t="s">
        <v>54</v>
      </c>
      <c r="J7" s="71"/>
      <c r="K7" s="71" t="s">
        <v>5</v>
      </c>
      <c r="L7" s="73" t="s">
        <v>54</v>
      </c>
      <c r="M7" s="71"/>
      <c r="N7" s="71" t="s">
        <v>5</v>
      </c>
      <c r="O7" s="73" t="s">
        <v>54</v>
      </c>
      <c r="P7" s="75"/>
      <c r="Q7" s="71" t="s">
        <v>5</v>
      </c>
      <c r="R7" s="73" t="s">
        <v>54</v>
      </c>
      <c r="T7" s="329"/>
      <c r="U7" s="329"/>
      <c r="V7" s="329"/>
      <c r="W7" s="297"/>
    </row>
    <row r="8" spans="1:23" s="76" customFormat="1" ht="12">
      <c r="A8" s="77"/>
      <c r="B8" s="78" t="s">
        <v>55</v>
      </c>
      <c r="C8" s="79" t="s">
        <v>10</v>
      </c>
      <c r="D8" s="78"/>
      <c r="E8" s="78" t="s">
        <v>56</v>
      </c>
      <c r="F8" s="79" t="s">
        <v>10</v>
      </c>
      <c r="G8" s="78"/>
      <c r="H8" s="78" t="s">
        <v>57</v>
      </c>
      <c r="I8" s="79" t="s">
        <v>10</v>
      </c>
      <c r="J8" s="78"/>
      <c r="K8" s="78" t="s">
        <v>57</v>
      </c>
      <c r="L8" s="79" t="s">
        <v>10</v>
      </c>
      <c r="M8" s="78"/>
      <c r="N8" s="78" t="s">
        <v>57</v>
      </c>
      <c r="O8" s="79" t="s">
        <v>10</v>
      </c>
      <c r="P8" s="75"/>
      <c r="Q8" s="78" t="s">
        <v>57</v>
      </c>
      <c r="R8" s="79" t="s">
        <v>10</v>
      </c>
      <c r="T8" s="329"/>
      <c r="U8" s="329"/>
      <c r="V8" s="329"/>
      <c r="W8" s="297"/>
    </row>
    <row r="9" spans="1:23" ht="12.75">
      <c r="A9" s="80"/>
      <c r="B9" s="81"/>
      <c r="C9" s="82"/>
      <c r="D9" s="81"/>
      <c r="E9" s="81"/>
      <c r="F9" s="82"/>
      <c r="G9" s="81"/>
      <c r="H9" s="81"/>
      <c r="I9" s="82"/>
      <c r="J9" s="81"/>
      <c r="K9" s="81"/>
      <c r="L9" s="82"/>
      <c r="M9" s="81"/>
      <c r="N9" s="81"/>
      <c r="P9" s="81"/>
      <c r="Q9" s="81"/>
      <c r="R9" s="82"/>
      <c r="W9" s="321"/>
    </row>
    <row r="10" spans="1:23" ht="12.75">
      <c r="A10" s="54" t="s">
        <v>46</v>
      </c>
      <c r="B10" s="81"/>
      <c r="C10" s="82"/>
      <c r="D10" s="81"/>
      <c r="E10" s="81"/>
      <c r="F10" s="82"/>
      <c r="G10" s="81"/>
      <c r="H10" s="81"/>
      <c r="I10" s="82"/>
      <c r="J10" s="81"/>
      <c r="K10" s="81"/>
      <c r="L10" s="82"/>
      <c r="M10" s="81"/>
      <c r="N10" s="81"/>
      <c r="P10" s="81"/>
      <c r="Q10" s="81"/>
      <c r="R10" s="82"/>
      <c r="W10" s="321"/>
    </row>
    <row r="11" spans="1:23" ht="12.75">
      <c r="A11" s="80">
        <v>1980</v>
      </c>
      <c r="B11" s="81">
        <v>2359</v>
      </c>
      <c r="C11" s="82">
        <v>1647</v>
      </c>
      <c r="D11" s="81"/>
      <c r="E11" s="81">
        <v>35</v>
      </c>
      <c r="F11" s="82">
        <v>240.7</v>
      </c>
      <c r="G11" s="81"/>
      <c r="H11" s="81">
        <v>2324</v>
      </c>
      <c r="I11" s="82">
        <v>1379.3</v>
      </c>
      <c r="J11" s="81"/>
      <c r="K11" s="81" t="s">
        <v>44</v>
      </c>
      <c r="L11" s="82">
        <v>27</v>
      </c>
      <c r="M11" s="81"/>
      <c r="N11" s="81" t="s">
        <v>0</v>
      </c>
      <c r="O11" s="82" t="s">
        <v>0</v>
      </c>
      <c r="P11" s="81"/>
      <c r="Q11" s="81" t="s">
        <v>44</v>
      </c>
      <c r="R11" s="82">
        <v>14</v>
      </c>
      <c r="T11" s="319" t="s">
        <v>25</v>
      </c>
      <c r="U11" s="320">
        <v>1647</v>
      </c>
      <c r="V11" s="321">
        <f aca="true" t="shared" si="0" ref="V11:V32">U11/1000</f>
        <v>1.647</v>
      </c>
      <c r="W11" s="321"/>
    </row>
    <row r="12" spans="1:23" ht="12.75">
      <c r="A12" s="80">
        <v>1981</v>
      </c>
      <c r="B12" s="81">
        <v>2267</v>
      </c>
      <c r="C12" s="82">
        <v>2909</v>
      </c>
      <c r="D12" s="81"/>
      <c r="E12" s="81">
        <v>63</v>
      </c>
      <c r="F12" s="82">
        <v>631.3</v>
      </c>
      <c r="G12" s="81"/>
      <c r="H12" s="81">
        <v>2204</v>
      </c>
      <c r="I12" s="82">
        <v>2277.7</v>
      </c>
      <c r="J12" s="81"/>
      <c r="K12" s="81" t="s">
        <v>101</v>
      </c>
      <c r="L12" s="81" t="s">
        <v>101</v>
      </c>
      <c r="M12" s="81"/>
      <c r="N12" s="81" t="s">
        <v>0</v>
      </c>
      <c r="O12" s="82" t="s">
        <v>0</v>
      </c>
      <c r="P12" s="81"/>
      <c r="Q12" s="81" t="s">
        <v>44</v>
      </c>
      <c r="R12" s="82">
        <v>86.8</v>
      </c>
      <c r="T12" s="319" t="s">
        <v>26</v>
      </c>
      <c r="U12" s="320">
        <v>2909</v>
      </c>
      <c r="V12" s="321">
        <f t="shared" si="0"/>
        <v>2.909</v>
      </c>
      <c r="W12" s="321"/>
    </row>
    <row r="13" spans="1:23" ht="12.75">
      <c r="A13" s="80">
        <v>1982</v>
      </c>
      <c r="B13" s="81">
        <v>1890</v>
      </c>
      <c r="C13" s="82">
        <v>3018.9</v>
      </c>
      <c r="D13" s="81"/>
      <c r="E13" s="81">
        <v>59</v>
      </c>
      <c r="F13" s="82">
        <v>1168.5</v>
      </c>
      <c r="G13" s="81"/>
      <c r="H13" s="81">
        <v>1831</v>
      </c>
      <c r="I13" s="82">
        <v>1750.4</v>
      </c>
      <c r="J13" s="81"/>
      <c r="K13" s="81" t="s">
        <v>44</v>
      </c>
      <c r="L13" s="82">
        <v>100</v>
      </c>
      <c r="M13" s="81"/>
      <c r="N13" s="81" t="s">
        <v>0</v>
      </c>
      <c r="O13" s="82" t="s">
        <v>0</v>
      </c>
      <c r="P13" s="81"/>
      <c r="Q13" s="81" t="s">
        <v>44</v>
      </c>
      <c r="R13" s="82">
        <v>118.6</v>
      </c>
      <c r="T13" s="319" t="s">
        <v>27</v>
      </c>
      <c r="U13" s="320">
        <v>3018.9</v>
      </c>
      <c r="V13" s="321">
        <f t="shared" si="0"/>
        <v>3.0189</v>
      </c>
      <c r="W13" s="321"/>
    </row>
    <row r="14" spans="1:23" ht="12.75">
      <c r="A14" s="80">
        <v>1983</v>
      </c>
      <c r="B14" s="81">
        <v>2519</v>
      </c>
      <c r="C14" s="82">
        <v>4580.2</v>
      </c>
      <c r="D14" s="81"/>
      <c r="E14" s="81">
        <v>79</v>
      </c>
      <c r="F14" s="82">
        <v>1591.6</v>
      </c>
      <c r="G14" s="81"/>
      <c r="H14" s="81">
        <v>2440</v>
      </c>
      <c r="I14" s="82">
        <v>2918.6</v>
      </c>
      <c r="J14" s="81"/>
      <c r="K14" s="81" t="s">
        <v>44</v>
      </c>
      <c r="L14" s="82">
        <v>70</v>
      </c>
      <c r="M14" s="81"/>
      <c r="N14" s="81" t="s">
        <v>0</v>
      </c>
      <c r="O14" s="82" t="s">
        <v>0</v>
      </c>
      <c r="P14" s="81"/>
      <c r="Q14" s="81" t="s">
        <v>44</v>
      </c>
      <c r="R14" s="82">
        <v>252.4</v>
      </c>
      <c r="T14" s="319" t="s">
        <v>28</v>
      </c>
      <c r="U14" s="320">
        <v>4580.2</v>
      </c>
      <c r="V14" s="321">
        <f t="shared" si="0"/>
        <v>4.5802</v>
      </c>
      <c r="W14" s="321"/>
    </row>
    <row r="15" spans="1:23" ht="12.75">
      <c r="A15" s="80">
        <v>1984</v>
      </c>
      <c r="B15" s="81">
        <v>3094</v>
      </c>
      <c r="C15" s="82">
        <v>9001.3</v>
      </c>
      <c r="D15" s="81"/>
      <c r="E15" s="81">
        <v>87</v>
      </c>
      <c r="F15" s="82">
        <v>5950.2</v>
      </c>
      <c r="G15" s="81"/>
      <c r="H15" s="81">
        <v>3007</v>
      </c>
      <c r="I15" s="82">
        <v>2531.1</v>
      </c>
      <c r="J15" s="81"/>
      <c r="K15" s="81" t="s">
        <v>44</v>
      </c>
      <c r="L15" s="82">
        <v>520</v>
      </c>
      <c r="M15" s="81"/>
      <c r="N15" s="81" t="s">
        <v>0</v>
      </c>
      <c r="O15" s="82" t="s">
        <v>0</v>
      </c>
      <c r="P15" s="81"/>
      <c r="Q15" s="81" t="s">
        <v>44</v>
      </c>
      <c r="R15" s="82">
        <v>261.7</v>
      </c>
      <c r="T15" s="319" t="s">
        <v>29</v>
      </c>
      <c r="U15" s="320">
        <v>9001.3</v>
      </c>
      <c r="V15" s="321">
        <f t="shared" si="0"/>
        <v>9.001299999999999</v>
      </c>
      <c r="W15" s="321"/>
    </row>
    <row r="16" spans="1:23" ht="12.75">
      <c r="A16" s="80">
        <v>1985</v>
      </c>
      <c r="B16" s="81">
        <v>3242</v>
      </c>
      <c r="C16" s="82">
        <v>13845.8</v>
      </c>
      <c r="D16" s="81"/>
      <c r="E16" s="81">
        <v>80</v>
      </c>
      <c r="F16" s="82">
        <v>1462.2</v>
      </c>
      <c r="G16" s="81"/>
      <c r="H16" s="81">
        <v>2941</v>
      </c>
      <c r="I16" s="82">
        <v>5144.7</v>
      </c>
      <c r="J16" s="81"/>
      <c r="K16" s="81">
        <v>221</v>
      </c>
      <c r="L16" s="82">
        <v>7238.9</v>
      </c>
      <c r="M16" s="81"/>
      <c r="N16" s="81" t="s">
        <v>0</v>
      </c>
      <c r="O16" s="82" t="s">
        <v>0</v>
      </c>
      <c r="P16" s="81"/>
      <c r="Q16" s="81" t="s">
        <v>44</v>
      </c>
      <c r="R16" s="82">
        <v>344.6</v>
      </c>
      <c r="T16" s="319" t="s">
        <v>30</v>
      </c>
      <c r="U16" s="320">
        <v>13845.8</v>
      </c>
      <c r="V16" s="321">
        <f t="shared" si="0"/>
        <v>13.845799999999999</v>
      </c>
      <c r="W16" s="321"/>
    </row>
    <row r="17" spans="1:23" ht="12.75">
      <c r="A17" s="80">
        <v>1986</v>
      </c>
      <c r="B17" s="81">
        <v>4111</v>
      </c>
      <c r="C17" s="82">
        <v>23249</v>
      </c>
      <c r="D17" s="81"/>
      <c r="E17" s="81">
        <v>136</v>
      </c>
      <c r="F17" s="82">
        <v>8874.2</v>
      </c>
      <c r="G17" s="81"/>
      <c r="H17" s="81">
        <v>3760</v>
      </c>
      <c r="I17" s="82">
        <v>7267.8</v>
      </c>
      <c r="J17" s="81"/>
      <c r="K17" s="81">
        <v>215</v>
      </c>
      <c r="L17" s="82">
        <v>7107</v>
      </c>
      <c r="M17" s="81"/>
      <c r="N17" s="81" t="s">
        <v>0</v>
      </c>
      <c r="O17" s="82" t="s">
        <v>0</v>
      </c>
      <c r="P17" s="81"/>
      <c r="Q17" s="81" t="s">
        <v>44</v>
      </c>
      <c r="R17" s="82">
        <v>446.1</v>
      </c>
      <c r="T17" s="319" t="s">
        <v>31</v>
      </c>
      <c r="U17" s="320">
        <v>23249</v>
      </c>
      <c r="V17" s="321">
        <f t="shared" si="0"/>
        <v>23.249</v>
      </c>
      <c r="W17" s="321"/>
    </row>
    <row r="18" spans="1:23" ht="12.75">
      <c r="A18" s="80">
        <v>1987</v>
      </c>
      <c r="B18" s="81">
        <v>4883</v>
      </c>
      <c r="C18" s="82">
        <v>26655.7</v>
      </c>
      <c r="D18" s="81"/>
      <c r="E18" s="81">
        <v>155</v>
      </c>
      <c r="F18" s="82">
        <v>5002.4</v>
      </c>
      <c r="G18" s="81"/>
      <c r="H18" s="81">
        <v>4633</v>
      </c>
      <c r="I18" s="82">
        <v>16042.8</v>
      </c>
      <c r="J18" s="81"/>
      <c r="K18" s="81">
        <v>95</v>
      </c>
      <c r="L18" s="82">
        <v>5610.5</v>
      </c>
      <c r="M18" s="81"/>
      <c r="N18" s="81" t="s">
        <v>0</v>
      </c>
      <c r="O18" s="82" t="s">
        <v>0</v>
      </c>
      <c r="P18" s="81"/>
      <c r="Q18" s="81" t="s">
        <v>44</v>
      </c>
      <c r="R18" s="82">
        <v>935.3</v>
      </c>
      <c r="T18" s="319" t="s">
        <v>32</v>
      </c>
      <c r="U18" s="320">
        <v>26655.7</v>
      </c>
      <c r="V18" s="321">
        <f t="shared" si="0"/>
        <v>26.6557</v>
      </c>
      <c r="W18" s="321"/>
    </row>
    <row r="19" spans="1:23" ht="12.75">
      <c r="A19" s="80">
        <v>1988</v>
      </c>
      <c r="B19" s="81">
        <v>4072</v>
      </c>
      <c r="C19" s="82">
        <v>19858.4</v>
      </c>
      <c r="D19" s="81"/>
      <c r="E19" s="81">
        <v>129</v>
      </c>
      <c r="F19" s="82">
        <v>3789.9</v>
      </c>
      <c r="G19" s="81"/>
      <c r="H19" s="81">
        <v>3872</v>
      </c>
      <c r="I19" s="82">
        <v>9944.5</v>
      </c>
      <c r="J19" s="81"/>
      <c r="K19" s="81">
        <v>71</v>
      </c>
      <c r="L19" s="82">
        <v>6124</v>
      </c>
      <c r="M19" s="81"/>
      <c r="N19" s="81" t="s">
        <v>0</v>
      </c>
      <c r="O19" s="82" t="s">
        <v>0</v>
      </c>
      <c r="P19" s="81"/>
      <c r="Q19" s="81">
        <v>575</v>
      </c>
      <c r="R19" s="82">
        <v>1019</v>
      </c>
      <c r="T19" s="319" t="s">
        <v>33</v>
      </c>
      <c r="U19" s="320">
        <v>19858.4</v>
      </c>
      <c r="V19" s="321">
        <f t="shared" si="0"/>
        <v>19.858400000000003</v>
      </c>
      <c r="W19" s="321"/>
    </row>
    <row r="20" spans="1:23" ht="12.75">
      <c r="A20" s="80">
        <v>1989</v>
      </c>
      <c r="B20" s="81">
        <v>3956</v>
      </c>
      <c r="C20" s="82">
        <v>26580.7</v>
      </c>
      <c r="D20" s="81"/>
      <c r="E20" s="81">
        <v>110</v>
      </c>
      <c r="F20" s="82">
        <v>7578.1</v>
      </c>
      <c r="G20" s="81"/>
      <c r="H20" s="81">
        <v>3749</v>
      </c>
      <c r="I20" s="82">
        <v>9557</v>
      </c>
      <c r="J20" s="81"/>
      <c r="K20" s="81">
        <v>97</v>
      </c>
      <c r="L20" s="82">
        <v>9445.6</v>
      </c>
      <c r="M20" s="81"/>
      <c r="N20" s="81" t="s">
        <v>0</v>
      </c>
      <c r="O20" s="82" t="s">
        <v>0</v>
      </c>
      <c r="P20" s="81"/>
      <c r="Q20" s="81">
        <v>661</v>
      </c>
      <c r="R20" s="82">
        <v>851.9</v>
      </c>
      <c r="T20" s="319" t="s">
        <v>34</v>
      </c>
      <c r="U20" s="320">
        <v>26580.7</v>
      </c>
      <c r="V20" s="321">
        <f t="shared" si="0"/>
        <v>26.5807</v>
      </c>
      <c r="W20" s="321"/>
    </row>
    <row r="21" spans="1:23" ht="12.75">
      <c r="A21" s="80">
        <v>1990</v>
      </c>
      <c r="B21" s="81">
        <v>3205</v>
      </c>
      <c r="C21" s="82">
        <v>27853.7</v>
      </c>
      <c r="D21" s="81"/>
      <c r="E21" s="81">
        <v>120</v>
      </c>
      <c r="F21" s="82">
        <v>7094.9</v>
      </c>
      <c r="G21" s="81"/>
      <c r="H21" s="81">
        <v>2953</v>
      </c>
      <c r="I21" s="82">
        <v>6783.9</v>
      </c>
      <c r="J21" s="81"/>
      <c r="K21" s="81">
        <v>132</v>
      </c>
      <c r="L21" s="82">
        <v>13974.9</v>
      </c>
      <c r="M21" s="81"/>
      <c r="N21" s="81" t="s">
        <v>0</v>
      </c>
      <c r="O21" s="82" t="s">
        <v>0</v>
      </c>
      <c r="P21" s="81"/>
      <c r="Q21" s="81">
        <v>453</v>
      </c>
      <c r="R21" s="82">
        <v>507.1</v>
      </c>
      <c r="T21" s="319" t="s">
        <v>35</v>
      </c>
      <c r="U21" s="320">
        <v>27853.7</v>
      </c>
      <c r="V21" s="321">
        <f t="shared" si="0"/>
        <v>27.8537</v>
      </c>
      <c r="W21" s="321"/>
    </row>
    <row r="22" spans="1:23" ht="12.75">
      <c r="A22" s="80">
        <v>1991</v>
      </c>
      <c r="B22" s="81">
        <v>3319</v>
      </c>
      <c r="C22" s="82">
        <v>35131.1</v>
      </c>
      <c r="D22" s="81"/>
      <c r="E22" s="81">
        <v>101</v>
      </c>
      <c r="F22" s="82">
        <v>7474.1</v>
      </c>
      <c r="G22" s="81"/>
      <c r="H22" s="81">
        <v>2985</v>
      </c>
      <c r="I22" s="82">
        <v>14287.1</v>
      </c>
      <c r="J22" s="81"/>
      <c r="K22" s="81">
        <v>233</v>
      </c>
      <c r="L22" s="82">
        <v>13369.9</v>
      </c>
      <c r="M22" s="81"/>
      <c r="N22" s="81" t="s">
        <v>0</v>
      </c>
      <c r="O22" s="82" t="s">
        <v>0</v>
      </c>
      <c r="P22" s="81"/>
      <c r="Q22" s="81">
        <v>319</v>
      </c>
      <c r="R22" s="82">
        <v>377.5</v>
      </c>
      <c r="T22" s="319" t="s">
        <v>36</v>
      </c>
      <c r="U22" s="320">
        <v>35131.1</v>
      </c>
      <c r="V22" s="321">
        <f t="shared" si="0"/>
        <v>35.131099999999996</v>
      </c>
      <c r="W22" s="321"/>
    </row>
    <row r="23" spans="1:23" ht="12.75">
      <c r="A23" s="80">
        <v>1992</v>
      </c>
      <c r="B23" s="81">
        <v>2876</v>
      </c>
      <c r="C23" s="82">
        <v>24234.2</v>
      </c>
      <c r="D23" s="81"/>
      <c r="E23" s="81">
        <v>82</v>
      </c>
      <c r="F23" s="82">
        <v>2937</v>
      </c>
      <c r="G23" s="81"/>
      <c r="H23" s="81">
        <v>2488</v>
      </c>
      <c r="I23" s="82">
        <v>7940.6</v>
      </c>
      <c r="J23" s="81"/>
      <c r="K23" s="81">
        <v>306</v>
      </c>
      <c r="L23" s="82">
        <v>13356.6</v>
      </c>
      <c r="M23" s="81"/>
      <c r="N23" s="81" t="s">
        <v>0</v>
      </c>
      <c r="O23" s="82" t="s">
        <v>0</v>
      </c>
      <c r="P23" s="81"/>
      <c r="Q23" s="81">
        <v>277</v>
      </c>
      <c r="R23" s="82">
        <v>202.7</v>
      </c>
      <c r="T23" s="319" t="s">
        <v>37</v>
      </c>
      <c r="U23" s="320">
        <v>24234.2</v>
      </c>
      <c r="V23" s="321">
        <f t="shared" si="0"/>
        <v>24.2342</v>
      </c>
      <c r="W23" s="321"/>
    </row>
    <row r="24" spans="1:23" ht="12.75">
      <c r="A24" s="80">
        <v>1993</v>
      </c>
      <c r="B24" s="81">
        <v>2655</v>
      </c>
      <c r="C24" s="82">
        <v>49134.8</v>
      </c>
      <c r="D24" s="81"/>
      <c r="E24" s="81">
        <v>180</v>
      </c>
      <c r="F24" s="82">
        <v>5966.3</v>
      </c>
      <c r="G24" s="81"/>
      <c r="H24" s="81">
        <v>1941</v>
      </c>
      <c r="I24" s="82">
        <v>18422.8</v>
      </c>
      <c r="J24" s="81"/>
      <c r="K24" s="81">
        <v>534</v>
      </c>
      <c r="L24" s="82">
        <v>24745.7</v>
      </c>
      <c r="M24" s="81"/>
      <c r="N24" s="81" t="s">
        <v>0</v>
      </c>
      <c r="O24" s="82" t="s">
        <v>0</v>
      </c>
      <c r="P24" s="81"/>
      <c r="Q24" s="81">
        <v>212</v>
      </c>
      <c r="R24" s="82">
        <v>309.4</v>
      </c>
      <c r="T24" s="319" t="s">
        <v>38</v>
      </c>
      <c r="U24" s="320">
        <v>49134.8</v>
      </c>
      <c r="V24" s="321">
        <f t="shared" si="0"/>
        <v>49.134800000000006</v>
      </c>
      <c r="W24" s="321"/>
    </row>
    <row r="25" spans="1:23" ht="12.75">
      <c r="A25" s="80">
        <v>1994</v>
      </c>
      <c r="B25" s="81">
        <v>3168</v>
      </c>
      <c r="C25" s="82">
        <v>57523.7</v>
      </c>
      <c r="D25" s="81"/>
      <c r="E25" s="81">
        <v>256</v>
      </c>
      <c r="F25" s="82">
        <v>11519.3</v>
      </c>
      <c r="G25" s="81"/>
      <c r="H25" s="81">
        <v>1978</v>
      </c>
      <c r="I25" s="82">
        <v>13943</v>
      </c>
      <c r="J25" s="81"/>
      <c r="K25" s="81">
        <v>934</v>
      </c>
      <c r="L25" s="82">
        <v>32061.4</v>
      </c>
      <c r="M25" s="81"/>
      <c r="N25" s="81" t="s">
        <v>0</v>
      </c>
      <c r="O25" s="82" t="s">
        <v>0</v>
      </c>
      <c r="P25" s="81"/>
      <c r="Q25" s="81">
        <v>202</v>
      </c>
      <c r="R25" s="82">
        <v>461.8</v>
      </c>
      <c r="T25" s="319" t="s">
        <v>39</v>
      </c>
      <c r="U25" s="320">
        <v>57523.7</v>
      </c>
      <c r="V25" s="321">
        <f t="shared" si="0"/>
        <v>57.5237</v>
      </c>
      <c r="W25" s="321"/>
    </row>
    <row r="26" spans="1:23" ht="12.75">
      <c r="A26" s="80"/>
      <c r="B26" s="81"/>
      <c r="C26" s="82"/>
      <c r="D26" s="81"/>
      <c r="E26" s="81"/>
      <c r="F26" s="82"/>
      <c r="G26" s="81"/>
      <c r="H26" s="81"/>
      <c r="I26" s="82"/>
      <c r="J26" s="81"/>
      <c r="K26" s="81"/>
      <c r="L26" s="82"/>
      <c r="M26" s="81"/>
      <c r="N26" s="81"/>
      <c r="P26" s="81"/>
      <c r="Q26" s="81"/>
      <c r="R26" s="82"/>
      <c r="T26" s="319" t="s">
        <v>41</v>
      </c>
      <c r="U26" s="320">
        <v>37573</v>
      </c>
      <c r="V26" s="321">
        <f t="shared" si="0"/>
        <v>37.573</v>
      </c>
      <c r="W26" s="321"/>
    </row>
    <row r="27" spans="1:23" ht="12.75">
      <c r="A27" s="204" t="s">
        <v>159</v>
      </c>
      <c r="B27" s="81"/>
      <c r="C27" s="82"/>
      <c r="D27" s="81"/>
      <c r="E27" s="81"/>
      <c r="F27" s="82"/>
      <c r="G27" s="81"/>
      <c r="H27" s="81"/>
      <c r="I27" s="82"/>
      <c r="J27" s="81"/>
      <c r="K27" s="81"/>
      <c r="L27" s="82"/>
      <c r="M27" s="81"/>
      <c r="N27" s="81"/>
      <c r="P27" s="81"/>
      <c r="Q27" s="81"/>
      <c r="R27" s="82"/>
      <c r="T27" s="319" t="s">
        <v>42</v>
      </c>
      <c r="U27" s="320">
        <v>55192.5</v>
      </c>
      <c r="V27" s="321">
        <f t="shared" si="0"/>
        <v>55.1925</v>
      </c>
      <c r="W27" s="321"/>
    </row>
    <row r="28" spans="1:23" ht="12.75">
      <c r="A28" s="204"/>
      <c r="B28" s="81"/>
      <c r="C28" s="82"/>
      <c r="D28" s="81"/>
      <c r="E28" s="81"/>
      <c r="F28" s="82"/>
      <c r="G28" s="81"/>
      <c r="H28" s="81"/>
      <c r="I28" s="82"/>
      <c r="J28" s="81"/>
      <c r="K28" s="81"/>
      <c r="L28" s="82"/>
      <c r="M28" s="81"/>
      <c r="N28" s="81"/>
      <c r="P28" s="81"/>
      <c r="Q28" s="81"/>
      <c r="R28" s="82"/>
      <c r="T28" s="319" t="s">
        <v>149</v>
      </c>
      <c r="U28" s="320">
        <v>57213.33</v>
      </c>
      <c r="V28" s="321">
        <f t="shared" si="0"/>
        <v>57.21333</v>
      </c>
      <c r="W28" s="321"/>
    </row>
    <row r="29" spans="1:23" s="87" customFormat="1" ht="12.75">
      <c r="A29" s="84">
        <v>1995</v>
      </c>
      <c r="B29" s="85">
        <v>2803</v>
      </c>
      <c r="C29" s="86">
        <v>37573</v>
      </c>
      <c r="D29" s="85"/>
      <c r="E29" s="85">
        <v>190</v>
      </c>
      <c r="F29" s="86">
        <v>2961.7</v>
      </c>
      <c r="G29" s="85"/>
      <c r="H29" s="85">
        <v>1710</v>
      </c>
      <c r="I29" s="86">
        <v>9845.6</v>
      </c>
      <c r="J29" s="85"/>
      <c r="K29" s="85">
        <v>903</v>
      </c>
      <c r="L29" s="86">
        <v>24765.7</v>
      </c>
      <c r="M29" s="85"/>
      <c r="N29" s="85">
        <v>162</v>
      </c>
      <c r="O29" s="86">
        <v>94.8</v>
      </c>
      <c r="P29" s="85"/>
      <c r="Q29" s="85">
        <v>99</v>
      </c>
      <c r="R29" s="86">
        <v>211.6</v>
      </c>
      <c r="T29" s="319" t="s">
        <v>150</v>
      </c>
      <c r="U29" s="320">
        <v>66751.05</v>
      </c>
      <c r="V29" s="321">
        <f t="shared" si="0"/>
        <v>66.75105</v>
      </c>
      <c r="W29" s="368"/>
    </row>
    <row r="30" spans="1:23" ht="12.75">
      <c r="A30" s="80">
        <v>1996</v>
      </c>
      <c r="B30" s="81">
        <v>3029</v>
      </c>
      <c r="C30" s="82">
        <v>55192.5</v>
      </c>
      <c r="D30" s="81"/>
      <c r="E30" s="81">
        <v>230</v>
      </c>
      <c r="F30" s="82">
        <v>10607.192000000001</v>
      </c>
      <c r="G30" s="81"/>
      <c r="H30" s="81">
        <v>1773</v>
      </c>
      <c r="I30" s="82">
        <v>8924.244</v>
      </c>
      <c r="J30" s="81"/>
      <c r="K30" s="81">
        <v>1026</v>
      </c>
      <c r="L30" s="82">
        <v>35661.064</v>
      </c>
      <c r="M30" s="81"/>
      <c r="N30" s="85">
        <v>388</v>
      </c>
      <c r="O30" s="82">
        <v>816.1</v>
      </c>
      <c r="P30" s="81"/>
      <c r="Q30" s="81">
        <v>55</v>
      </c>
      <c r="R30" s="82">
        <v>179.6</v>
      </c>
      <c r="T30" s="319" t="s">
        <v>151</v>
      </c>
      <c r="U30" s="320">
        <v>100785.46</v>
      </c>
      <c r="V30" s="321">
        <f t="shared" si="0"/>
        <v>100.78546</v>
      </c>
      <c r="W30" s="321"/>
    </row>
    <row r="31" spans="1:26" s="195" customFormat="1" ht="12.75">
      <c r="A31" s="84">
        <v>1997</v>
      </c>
      <c r="B31" s="85">
        <f aca="true" t="shared" si="1" ref="B31:C33">SUM(E31,H31,K31)</f>
        <v>2788</v>
      </c>
      <c r="C31" s="82">
        <f t="shared" si="1"/>
        <v>57213.33</v>
      </c>
      <c r="D31" s="86"/>
      <c r="E31" s="85">
        <v>135</v>
      </c>
      <c r="F31" s="86">
        <v>7100.25</v>
      </c>
      <c r="G31" s="192"/>
      <c r="H31" s="85">
        <v>1486</v>
      </c>
      <c r="I31" s="86">
        <v>6468.68</v>
      </c>
      <c r="J31" s="86"/>
      <c r="K31" s="85">
        <v>1167</v>
      </c>
      <c r="L31" s="82">
        <v>43644.4</v>
      </c>
      <c r="M31" s="86"/>
      <c r="N31" s="81">
        <v>454</v>
      </c>
      <c r="O31" s="82">
        <v>694.54</v>
      </c>
      <c r="Q31" s="229"/>
      <c r="R31" s="194"/>
      <c r="S31" s="196"/>
      <c r="T31" s="319" t="s">
        <v>171</v>
      </c>
      <c r="U31" s="320">
        <v>125934.1</v>
      </c>
      <c r="V31" s="321">
        <f t="shared" si="0"/>
        <v>125.9341</v>
      </c>
      <c r="W31" s="369"/>
      <c r="X31" s="197"/>
      <c r="Z31" s="196"/>
    </row>
    <row r="32" spans="1:27" s="195" customFormat="1" ht="12.75">
      <c r="A32" s="84">
        <v>1998</v>
      </c>
      <c r="B32" s="85">
        <f t="shared" si="1"/>
        <v>1901</v>
      </c>
      <c r="C32" s="86">
        <f t="shared" si="1"/>
        <v>66751.04999999999</v>
      </c>
      <c r="D32" s="86"/>
      <c r="E32" s="85">
        <v>124</v>
      </c>
      <c r="F32" s="86">
        <v>4196.24</v>
      </c>
      <c r="G32" s="192"/>
      <c r="H32" s="85">
        <f>39+785+27</f>
        <v>851</v>
      </c>
      <c r="I32" s="86">
        <f>1099.17+111.91+5568.57</f>
        <v>6779.65</v>
      </c>
      <c r="J32" s="86"/>
      <c r="K32" s="85">
        <f>843+83</f>
        <v>926</v>
      </c>
      <c r="L32" s="86">
        <f>46047.6+9727.56</f>
        <v>55775.159999999996</v>
      </c>
      <c r="M32" s="86"/>
      <c r="N32" s="81">
        <v>432</v>
      </c>
      <c r="O32" s="82">
        <v>557.57</v>
      </c>
      <c r="Q32" s="193"/>
      <c r="R32" s="194"/>
      <c r="S32" s="196"/>
      <c r="T32" s="322">
        <v>37256</v>
      </c>
      <c r="U32" s="320">
        <v>105088.02</v>
      </c>
      <c r="V32" s="321">
        <f t="shared" si="0"/>
        <v>105.08802</v>
      </c>
      <c r="W32" s="369"/>
      <c r="X32" s="196"/>
      <c r="Y32" s="197"/>
      <c r="AA32" s="196"/>
    </row>
    <row r="33" spans="1:23" s="195" customFormat="1" ht="12.75">
      <c r="A33" s="84">
        <v>1999</v>
      </c>
      <c r="B33" s="85">
        <f t="shared" si="1"/>
        <v>2023</v>
      </c>
      <c r="C33" s="86">
        <f t="shared" si="1"/>
        <v>100785.45999999999</v>
      </c>
      <c r="D33" s="86"/>
      <c r="E33" s="85">
        <v>106</v>
      </c>
      <c r="F33" s="86">
        <v>5353.43</v>
      </c>
      <c r="G33" s="192"/>
      <c r="H33" s="85">
        <f>39+832+24</f>
        <v>895</v>
      </c>
      <c r="I33" s="86">
        <f>2570.32+6616.12+730.28</f>
        <v>9916.720000000001</v>
      </c>
      <c r="J33" s="86"/>
      <c r="K33" s="85">
        <f>946+76</f>
        <v>1022</v>
      </c>
      <c r="L33" s="86">
        <f>82400.06+3115.25</f>
        <v>85515.31</v>
      </c>
      <c r="M33" s="86"/>
      <c r="N33" s="81">
        <v>562</v>
      </c>
      <c r="O33" s="82">
        <v>933.44</v>
      </c>
      <c r="Q33" s="193"/>
      <c r="T33" s="322">
        <v>37621</v>
      </c>
      <c r="U33" s="320">
        <v>103435.29</v>
      </c>
      <c r="V33" s="321">
        <f>U33/1000</f>
        <v>103.43529</v>
      </c>
      <c r="W33" s="331"/>
    </row>
    <row r="34" spans="1:23" s="246" customFormat="1" ht="12.75">
      <c r="A34" s="84">
        <v>2000</v>
      </c>
      <c r="B34" s="85">
        <v>2081</v>
      </c>
      <c r="C34" s="86">
        <v>125934.1</v>
      </c>
      <c r="D34" s="86"/>
      <c r="E34" s="85">
        <v>172</v>
      </c>
      <c r="F34" s="86">
        <v>11399.2</v>
      </c>
      <c r="G34" s="192"/>
      <c r="H34" s="85">
        <v>897</v>
      </c>
      <c r="I34" s="86">
        <v>13978.8</v>
      </c>
      <c r="J34" s="86"/>
      <c r="K34" s="85">
        <v>1012</v>
      </c>
      <c r="L34" s="86">
        <v>100556.1</v>
      </c>
      <c r="M34" s="86"/>
      <c r="N34" s="81">
        <v>1038</v>
      </c>
      <c r="O34" s="82">
        <v>3073.8</v>
      </c>
      <c r="Q34" s="247"/>
      <c r="T34" s="322">
        <v>37986</v>
      </c>
      <c r="U34" s="320">
        <v>126120.93</v>
      </c>
      <c r="V34" s="321">
        <f>U34/1000</f>
        <v>126.12092999999999</v>
      </c>
      <c r="W34" s="330"/>
    </row>
    <row r="35" spans="1:23" s="246" customFormat="1" ht="12.75">
      <c r="A35" s="84">
        <v>2001</v>
      </c>
      <c r="B35" s="419">
        <f>E35+H35+K35</f>
        <v>1917</v>
      </c>
      <c r="C35" s="418">
        <v>105088.02</v>
      </c>
      <c r="D35" s="418"/>
      <c r="E35" s="419">
        <v>113</v>
      </c>
      <c r="F35" s="418">
        <v>6921.8</v>
      </c>
      <c r="G35" s="423"/>
      <c r="H35" s="419">
        <v>869</v>
      </c>
      <c r="I35" s="418">
        <v>14824.22</v>
      </c>
      <c r="J35" s="418"/>
      <c r="K35" s="419">
        <v>935</v>
      </c>
      <c r="L35" s="418">
        <v>83342.1</v>
      </c>
      <c r="M35" s="418"/>
      <c r="N35" s="420">
        <v>787</v>
      </c>
      <c r="O35" s="363">
        <v>1128.09</v>
      </c>
      <c r="Q35" s="247"/>
      <c r="T35" s="399">
        <v>38352</v>
      </c>
      <c r="U35" s="400">
        <f>C38</f>
        <v>139739.34</v>
      </c>
      <c r="V35" s="334">
        <f>U35/1000</f>
        <v>139.73934</v>
      </c>
      <c r="W35" s="330"/>
    </row>
    <row r="36" spans="1:23" s="195" customFormat="1" ht="12.75">
      <c r="A36" s="362">
        <v>2002</v>
      </c>
      <c r="B36" s="419">
        <f>E36+H36+K36</f>
        <v>1787</v>
      </c>
      <c r="C36" s="427">
        <f>F36+I36+L36</f>
        <v>103435.29</v>
      </c>
      <c r="D36" s="363"/>
      <c r="E36" s="420">
        <v>59</v>
      </c>
      <c r="F36" s="363">
        <v>5081.9</v>
      </c>
      <c r="G36" s="424"/>
      <c r="H36" s="420">
        <v>764</v>
      </c>
      <c r="I36" s="363">
        <v>11695.99</v>
      </c>
      <c r="J36" s="363"/>
      <c r="K36" s="420">
        <v>964</v>
      </c>
      <c r="L36" s="363">
        <v>86657.4</v>
      </c>
      <c r="M36" s="363"/>
      <c r="N36" s="420">
        <v>707</v>
      </c>
      <c r="O36" s="363">
        <v>975.83</v>
      </c>
      <c r="Q36" s="193"/>
      <c r="T36" s="331"/>
      <c r="U36" s="331"/>
      <c r="V36" s="331"/>
      <c r="W36" s="331"/>
    </row>
    <row r="37" spans="1:23" s="195" customFormat="1" ht="12.75">
      <c r="A37" s="362">
        <v>2003</v>
      </c>
      <c r="B37" s="419">
        <f>E37+H37+K37</f>
        <v>1762</v>
      </c>
      <c r="C37" s="427">
        <f>F37+I37+L37</f>
        <v>127163.39</v>
      </c>
      <c r="D37" s="421"/>
      <c r="E37" s="419">
        <v>32</v>
      </c>
      <c r="F37" s="418">
        <v>2444.83</v>
      </c>
      <c r="G37" s="425"/>
      <c r="H37" s="419">
        <v>618</v>
      </c>
      <c r="I37" s="418">
        <v>4920.16</v>
      </c>
      <c r="J37" s="421"/>
      <c r="K37" s="419">
        <v>1112</v>
      </c>
      <c r="L37" s="418">
        <v>119798.4</v>
      </c>
      <c r="M37" s="421"/>
      <c r="N37" s="420">
        <v>1064</v>
      </c>
      <c r="O37" s="363">
        <v>2095.16</v>
      </c>
      <c r="Q37" s="193"/>
      <c r="T37" s="331"/>
      <c r="U37" s="331"/>
      <c r="V37" s="331"/>
      <c r="W37" s="365"/>
    </row>
    <row r="38" spans="1:23" s="195" customFormat="1" ht="12.75">
      <c r="A38" s="311">
        <v>2004</v>
      </c>
      <c r="B38" s="428">
        <f>E38+H38+K38</f>
        <v>1919</v>
      </c>
      <c r="C38" s="429">
        <f>F38+I38+L38</f>
        <v>139739.34</v>
      </c>
      <c r="D38" s="421"/>
      <c r="E38" s="422">
        <v>58</v>
      </c>
      <c r="F38" s="421">
        <v>3610.06</v>
      </c>
      <c r="G38" s="425"/>
      <c r="H38" s="422">
        <v>691</v>
      </c>
      <c r="I38" s="421">
        <v>8621.28</v>
      </c>
      <c r="J38" s="421"/>
      <c r="K38" s="422">
        <v>1170</v>
      </c>
      <c r="L38" s="421">
        <v>127508</v>
      </c>
      <c r="M38" s="421"/>
      <c r="N38" s="422">
        <v>1685</v>
      </c>
      <c r="O38" s="421">
        <v>4656.14</v>
      </c>
      <c r="Q38" s="193"/>
      <c r="T38" s="331"/>
      <c r="U38" s="331"/>
      <c r="V38" s="331"/>
      <c r="W38" s="365"/>
    </row>
    <row r="39" spans="1:23" s="91" customFormat="1" ht="12.75">
      <c r="A39" s="88"/>
      <c r="B39" s="89"/>
      <c r="C39" s="90"/>
      <c r="D39" s="89"/>
      <c r="E39" s="89"/>
      <c r="F39" s="90"/>
      <c r="G39" s="89"/>
      <c r="H39" s="102"/>
      <c r="I39" s="103"/>
      <c r="J39" s="89"/>
      <c r="K39" s="89"/>
      <c r="L39" s="90"/>
      <c r="M39" s="426"/>
      <c r="N39" s="89"/>
      <c r="O39" s="90"/>
      <c r="P39" s="89"/>
      <c r="Q39" s="89"/>
      <c r="R39" s="90"/>
      <c r="T39" s="401"/>
      <c r="U39" s="401"/>
      <c r="V39" s="401"/>
      <c r="W39" s="366"/>
    </row>
    <row r="40" spans="1:23" s="91" customFormat="1" ht="12.75">
      <c r="A40" s="104" t="s">
        <v>65</v>
      </c>
      <c r="B40" s="89"/>
      <c r="C40" s="90"/>
      <c r="D40" s="89"/>
      <c r="E40" s="89"/>
      <c r="F40" s="90"/>
      <c r="G40" s="89"/>
      <c r="H40" s="102"/>
      <c r="I40" s="103"/>
      <c r="J40" s="89"/>
      <c r="K40" s="89"/>
      <c r="L40" s="90"/>
      <c r="M40" s="89"/>
      <c r="N40" s="89"/>
      <c r="O40" s="90"/>
      <c r="P40" s="89"/>
      <c r="Q40" s="89"/>
      <c r="R40" s="90"/>
      <c r="T40" s="401"/>
      <c r="U40" s="401"/>
      <c r="V40" s="401"/>
      <c r="W40" s="366"/>
    </row>
    <row r="41" spans="1:23" s="110" customFormat="1" ht="11.25">
      <c r="A41" s="105"/>
      <c r="B41" s="106"/>
      <c r="C41" s="107"/>
      <c r="D41" s="106"/>
      <c r="E41" s="106"/>
      <c r="F41" s="107"/>
      <c r="G41" s="106"/>
      <c r="H41" s="108"/>
      <c r="I41" s="109"/>
      <c r="J41" s="106"/>
      <c r="K41" s="106"/>
      <c r="L41" s="107"/>
      <c r="M41" s="106"/>
      <c r="N41" s="106"/>
      <c r="O41" s="107"/>
      <c r="P41" s="106"/>
      <c r="Q41" s="106"/>
      <c r="R41" s="107"/>
      <c r="T41" s="332"/>
      <c r="U41" s="332"/>
      <c r="V41" s="332"/>
      <c r="W41" s="367"/>
    </row>
    <row r="42" spans="1:23" ht="12.75">
      <c r="A42" s="80"/>
      <c r="B42" s="81"/>
      <c r="C42" s="82"/>
      <c r="D42" s="81"/>
      <c r="E42" s="81"/>
      <c r="F42" s="82"/>
      <c r="G42" s="81"/>
      <c r="H42" s="81"/>
      <c r="I42" s="82"/>
      <c r="J42" s="81"/>
      <c r="K42" s="81"/>
      <c r="L42" s="82"/>
      <c r="M42" s="81"/>
      <c r="N42" s="81"/>
      <c r="P42" s="81"/>
      <c r="Q42" s="81"/>
      <c r="R42" s="82"/>
      <c r="W42" s="364"/>
    </row>
    <row r="43" spans="1:23" ht="12.75">
      <c r="A43" s="80"/>
      <c r="B43" s="81"/>
      <c r="C43" s="82"/>
      <c r="D43" s="81"/>
      <c r="E43" s="81"/>
      <c r="F43" s="82"/>
      <c r="G43" s="81"/>
      <c r="H43" s="81"/>
      <c r="I43" s="82"/>
      <c r="J43" s="81"/>
      <c r="K43" s="81"/>
      <c r="L43" s="82"/>
      <c r="M43" s="81"/>
      <c r="N43" s="81"/>
      <c r="P43" s="81"/>
      <c r="Q43" s="81"/>
      <c r="R43" s="82"/>
      <c r="W43" s="364"/>
    </row>
    <row r="44" spans="1:23" ht="12.75">
      <c r="A44" s="111" t="s">
        <v>0</v>
      </c>
      <c r="B44" s="81"/>
      <c r="C44" s="82"/>
      <c r="D44" s="81"/>
      <c r="E44" s="81"/>
      <c r="F44" s="82"/>
      <c r="G44" s="81"/>
      <c r="H44" s="81"/>
      <c r="I44" s="82"/>
      <c r="J44" s="81"/>
      <c r="K44" s="81"/>
      <c r="L44" s="82"/>
      <c r="M44" s="81"/>
      <c r="N44" s="81"/>
      <c r="P44" s="81"/>
      <c r="Q44" s="81"/>
      <c r="R44" s="82"/>
      <c r="W44" s="364"/>
    </row>
    <row r="45" spans="1:23" ht="12.75">
      <c r="A45" s="80"/>
      <c r="B45" s="81"/>
      <c r="C45" s="82"/>
      <c r="D45" s="81"/>
      <c r="E45" s="81"/>
      <c r="F45" s="82"/>
      <c r="G45" s="81"/>
      <c r="H45" s="81"/>
      <c r="I45" s="82"/>
      <c r="J45" s="81"/>
      <c r="K45" s="81"/>
      <c r="L45" s="82"/>
      <c r="M45" s="81"/>
      <c r="N45" s="81"/>
      <c r="P45" s="81"/>
      <c r="Q45" s="81"/>
      <c r="R45" s="82"/>
      <c r="W45" s="364"/>
    </row>
    <row r="46" spans="1:18" ht="12.75">
      <c r="A46" s="80"/>
      <c r="B46" s="81"/>
      <c r="C46" s="82"/>
      <c r="D46" s="81"/>
      <c r="E46" s="81"/>
      <c r="F46" s="82"/>
      <c r="G46" s="81"/>
      <c r="H46" s="81"/>
      <c r="I46" s="82"/>
      <c r="J46" s="81"/>
      <c r="K46" s="81"/>
      <c r="L46" s="82"/>
      <c r="M46" s="81"/>
      <c r="N46" s="81"/>
      <c r="P46" s="81"/>
      <c r="Q46" s="81"/>
      <c r="R46" s="82"/>
    </row>
    <row r="47" spans="1:18" ht="12.75">
      <c r="A47" s="80"/>
      <c r="B47" s="81"/>
      <c r="C47" s="82"/>
      <c r="D47" s="81"/>
      <c r="E47" s="81"/>
      <c r="F47" s="82"/>
      <c r="G47" s="81"/>
      <c r="H47" s="81"/>
      <c r="I47" s="82"/>
      <c r="J47" s="81"/>
      <c r="K47" s="81"/>
      <c r="L47" s="82"/>
      <c r="M47" s="81"/>
      <c r="N47" s="81"/>
      <c r="P47" s="81"/>
      <c r="Q47" s="81"/>
      <c r="R47" s="82"/>
    </row>
    <row r="48" spans="1:18" ht="12.75">
      <c r="A48" s="80"/>
      <c r="B48" s="81"/>
      <c r="C48" s="82"/>
      <c r="D48" s="81"/>
      <c r="E48" s="81"/>
      <c r="F48" s="82"/>
      <c r="G48" s="81"/>
      <c r="H48" s="81"/>
      <c r="I48" s="82"/>
      <c r="J48" s="81"/>
      <c r="K48" s="81"/>
      <c r="L48" s="82"/>
      <c r="M48" s="81"/>
      <c r="N48" s="81"/>
      <c r="P48" s="81"/>
      <c r="Q48" s="81"/>
      <c r="R48" s="82"/>
    </row>
    <row r="49" spans="1:18" ht="12.75">
      <c r="A49" s="80"/>
      <c r="B49" s="81"/>
      <c r="C49" s="82"/>
      <c r="D49" s="81"/>
      <c r="E49" s="81"/>
      <c r="F49" s="82"/>
      <c r="G49" s="81"/>
      <c r="H49" s="81"/>
      <c r="I49" s="82"/>
      <c r="J49" s="81"/>
      <c r="K49" s="81"/>
      <c r="L49" s="82"/>
      <c r="M49" s="81"/>
      <c r="N49" s="81"/>
      <c r="P49" s="81"/>
      <c r="Q49" s="81"/>
      <c r="R49" s="82"/>
    </row>
    <row r="50" spans="1:18" ht="12.75">
      <c r="A50" s="80"/>
      <c r="B50" s="81"/>
      <c r="C50" s="82"/>
      <c r="D50" s="81"/>
      <c r="E50" s="81"/>
      <c r="F50" s="82"/>
      <c r="G50" s="81"/>
      <c r="H50" s="81"/>
      <c r="I50" s="82"/>
      <c r="J50" s="81"/>
      <c r="K50" s="81"/>
      <c r="L50" s="82"/>
      <c r="M50" s="81"/>
      <c r="N50" s="81"/>
      <c r="P50" s="81"/>
      <c r="Q50" s="81"/>
      <c r="R50" s="82"/>
    </row>
    <row r="51" spans="1:18" ht="12.75">
      <c r="A51" s="80"/>
      <c r="B51" s="81"/>
      <c r="C51" s="82"/>
      <c r="D51" s="81"/>
      <c r="E51" s="81"/>
      <c r="F51" s="82"/>
      <c r="G51" s="81"/>
      <c r="H51" s="81"/>
      <c r="I51" s="82"/>
      <c r="J51" s="81"/>
      <c r="K51" s="81"/>
      <c r="L51" s="82"/>
      <c r="M51" s="81"/>
      <c r="N51" s="81"/>
      <c r="P51" s="81"/>
      <c r="Q51" s="81"/>
      <c r="R51" s="82"/>
    </row>
    <row r="52" spans="1:18" ht="12.75">
      <c r="A52" s="80"/>
      <c r="B52" s="81"/>
      <c r="C52" s="82"/>
      <c r="D52" s="81"/>
      <c r="E52" s="81"/>
      <c r="F52" s="82"/>
      <c r="G52" s="81"/>
      <c r="H52" s="81"/>
      <c r="I52" s="82"/>
      <c r="J52" s="81"/>
      <c r="K52" s="81"/>
      <c r="L52" s="82"/>
      <c r="M52" s="81"/>
      <c r="N52" s="81"/>
      <c r="P52" s="81"/>
      <c r="Q52" s="81"/>
      <c r="R52" s="82"/>
    </row>
    <row r="53" spans="1:18" ht="12.75">
      <c r="A53" s="80"/>
      <c r="B53" s="81"/>
      <c r="C53" s="82"/>
      <c r="D53" s="81"/>
      <c r="E53" s="81"/>
      <c r="F53" s="82"/>
      <c r="G53" s="81"/>
      <c r="H53" s="81"/>
      <c r="I53" s="82"/>
      <c r="J53" s="81"/>
      <c r="K53" s="81"/>
      <c r="L53" s="82"/>
      <c r="M53" s="81"/>
      <c r="N53" s="81"/>
      <c r="P53" s="81"/>
      <c r="Q53" s="81"/>
      <c r="R53" s="82"/>
    </row>
    <row r="54" spans="1:18" ht="12.75">
      <c r="A54" s="80"/>
      <c r="B54" s="81"/>
      <c r="C54" s="82"/>
      <c r="D54" s="81"/>
      <c r="E54" s="81"/>
      <c r="F54" s="82"/>
      <c r="G54" s="81"/>
      <c r="H54" s="81"/>
      <c r="I54" s="82"/>
      <c r="J54" s="81"/>
      <c r="K54" s="81"/>
      <c r="L54" s="82"/>
      <c r="M54" s="81"/>
      <c r="N54" s="81"/>
      <c r="P54" s="81"/>
      <c r="Q54" s="81"/>
      <c r="R54" s="82"/>
    </row>
    <row r="55" spans="1:18" ht="12.75">
      <c r="A55" s="80"/>
      <c r="B55" s="81"/>
      <c r="C55" s="82"/>
      <c r="D55" s="81"/>
      <c r="E55" s="81"/>
      <c r="F55" s="82"/>
      <c r="G55" s="81"/>
      <c r="H55" s="81"/>
      <c r="I55" s="82"/>
      <c r="J55" s="81"/>
      <c r="K55" s="81"/>
      <c r="L55" s="82"/>
      <c r="M55" s="81"/>
      <c r="N55" s="81"/>
      <c r="P55" s="81"/>
      <c r="Q55" s="81"/>
      <c r="R55" s="82"/>
    </row>
    <row r="56" spans="1:18" ht="12.75">
      <c r="A56" s="80"/>
      <c r="B56" s="81"/>
      <c r="C56" s="82"/>
      <c r="D56" s="81"/>
      <c r="E56" s="81"/>
      <c r="F56" s="82"/>
      <c r="G56" s="81"/>
      <c r="H56" s="81"/>
      <c r="I56" s="82"/>
      <c r="J56" s="81"/>
      <c r="K56" s="81"/>
      <c r="L56" s="82"/>
      <c r="M56" s="81"/>
      <c r="N56" s="81"/>
      <c r="P56" s="81"/>
      <c r="Q56" s="81"/>
      <c r="R56" s="82"/>
    </row>
    <row r="57" spans="1:18" ht="12.75">
      <c r="A57" s="80"/>
      <c r="B57" s="81"/>
      <c r="C57" s="82"/>
      <c r="D57" s="81"/>
      <c r="E57" s="81"/>
      <c r="F57" s="82"/>
      <c r="G57" s="81"/>
      <c r="H57" s="81"/>
      <c r="I57" s="82"/>
      <c r="J57" s="81"/>
      <c r="K57" s="81"/>
      <c r="L57" s="82"/>
      <c r="M57" s="81"/>
      <c r="N57" s="81"/>
      <c r="P57" s="81"/>
      <c r="Q57" s="81"/>
      <c r="R57" s="82"/>
    </row>
    <row r="58" spans="1:18" ht="12.75">
      <c r="A58" s="80"/>
      <c r="B58" s="81"/>
      <c r="C58" s="82"/>
      <c r="D58" s="81"/>
      <c r="E58" s="81"/>
      <c r="F58" s="82"/>
      <c r="G58" s="81"/>
      <c r="H58" s="81"/>
      <c r="I58" s="82"/>
      <c r="J58" s="81"/>
      <c r="K58" s="81"/>
      <c r="L58" s="82"/>
      <c r="M58" s="81"/>
      <c r="N58" s="81"/>
      <c r="P58" s="81"/>
      <c r="Q58" s="81"/>
      <c r="R58" s="82"/>
    </row>
    <row r="59" spans="1:18" ht="12.75">
      <c r="A59" s="80"/>
      <c r="B59" s="81"/>
      <c r="C59" s="82"/>
      <c r="D59" s="81"/>
      <c r="E59" s="81"/>
      <c r="F59" s="82"/>
      <c r="G59" s="81"/>
      <c r="H59" s="81"/>
      <c r="I59" s="82"/>
      <c r="J59" s="81"/>
      <c r="K59" s="81"/>
      <c r="L59" s="82"/>
      <c r="M59" s="81"/>
      <c r="N59" s="81"/>
      <c r="P59" s="81"/>
      <c r="Q59" s="81"/>
      <c r="R59" s="82"/>
    </row>
    <row r="60" spans="1:18" ht="12.75">
      <c r="A60" s="80"/>
      <c r="B60" s="81"/>
      <c r="C60" s="82"/>
      <c r="D60" s="81"/>
      <c r="E60" s="81"/>
      <c r="F60" s="82"/>
      <c r="G60" s="81"/>
      <c r="H60" s="81"/>
      <c r="I60" s="82"/>
      <c r="J60" s="81"/>
      <c r="K60" s="81"/>
      <c r="L60" s="82"/>
      <c r="M60" s="81"/>
      <c r="N60" s="81"/>
      <c r="P60" s="81"/>
      <c r="Q60" s="81"/>
      <c r="R60" s="82"/>
    </row>
    <row r="61" spans="1:18" ht="12.75">
      <c r="A61" s="80"/>
      <c r="B61" s="81"/>
      <c r="C61" s="82"/>
      <c r="D61" s="81"/>
      <c r="E61" s="81"/>
      <c r="F61" s="82"/>
      <c r="G61" s="81"/>
      <c r="H61" s="81"/>
      <c r="I61" s="82"/>
      <c r="J61" s="81"/>
      <c r="K61" s="81"/>
      <c r="L61" s="82"/>
      <c r="M61" s="81"/>
      <c r="N61" s="81"/>
      <c r="P61" s="81"/>
      <c r="Q61" s="81"/>
      <c r="R61" s="82"/>
    </row>
    <row r="62" spans="1:18" ht="12.75">
      <c r="A62" s="80"/>
      <c r="B62" s="81"/>
      <c r="C62" s="82"/>
      <c r="D62" s="81"/>
      <c r="E62" s="81"/>
      <c r="F62" s="82"/>
      <c r="G62" s="81"/>
      <c r="H62" s="81"/>
      <c r="I62" s="82"/>
      <c r="J62" s="81"/>
      <c r="K62" s="81"/>
      <c r="L62" s="82"/>
      <c r="M62" s="81"/>
      <c r="N62" s="81"/>
      <c r="P62" s="81"/>
      <c r="Q62" s="81"/>
      <c r="R62" s="82"/>
    </row>
    <row r="63" spans="1:18" ht="12.75">
      <c r="A63" s="80"/>
      <c r="B63" s="81"/>
      <c r="C63" s="82"/>
      <c r="D63" s="81"/>
      <c r="E63" s="81"/>
      <c r="F63" s="82"/>
      <c r="G63" s="81"/>
      <c r="H63" s="81"/>
      <c r="I63" s="82"/>
      <c r="J63" s="81"/>
      <c r="K63" s="81"/>
      <c r="L63" s="82"/>
      <c r="M63" s="81"/>
      <c r="N63" s="81"/>
      <c r="P63" s="81"/>
      <c r="Q63" s="81"/>
      <c r="R63" s="82"/>
    </row>
    <row r="64" spans="1:18" ht="12.75">
      <c r="A64" s="80"/>
      <c r="B64" s="81"/>
      <c r="C64" s="82"/>
      <c r="D64" s="81"/>
      <c r="E64" s="81"/>
      <c r="F64" s="82"/>
      <c r="G64" s="81"/>
      <c r="H64" s="81"/>
      <c r="I64" s="82"/>
      <c r="J64" s="81"/>
      <c r="K64" s="81"/>
      <c r="L64" s="82"/>
      <c r="M64" s="81"/>
      <c r="N64" s="81"/>
      <c r="P64" s="81"/>
      <c r="Q64" s="81"/>
      <c r="R64" s="82"/>
    </row>
    <row r="65" spans="1:18" ht="12.75">
      <c r="A65" s="80"/>
      <c r="B65" s="81"/>
      <c r="C65" s="82"/>
      <c r="D65" s="81"/>
      <c r="E65" s="81"/>
      <c r="F65" s="82"/>
      <c r="G65" s="81"/>
      <c r="H65" s="81"/>
      <c r="I65" s="82"/>
      <c r="J65" s="81"/>
      <c r="K65" s="81"/>
      <c r="L65" s="82"/>
      <c r="M65" s="81"/>
      <c r="N65" s="81"/>
      <c r="P65" s="81"/>
      <c r="Q65" s="81"/>
      <c r="R65" s="82"/>
    </row>
    <row r="66" spans="1:18" ht="12.75">
      <c r="A66" s="80"/>
      <c r="B66" s="81"/>
      <c r="C66" s="82"/>
      <c r="D66" s="81"/>
      <c r="E66" s="81"/>
      <c r="F66" s="82"/>
      <c r="G66" s="81"/>
      <c r="H66" s="81"/>
      <c r="I66" s="82"/>
      <c r="J66" s="81"/>
      <c r="K66" s="81"/>
      <c r="L66" s="82"/>
      <c r="M66" s="81"/>
      <c r="N66" s="81"/>
      <c r="P66" s="81"/>
      <c r="Q66" s="81"/>
      <c r="R66" s="82"/>
    </row>
    <row r="67" spans="1:18" ht="12.75">
      <c r="A67" s="80"/>
      <c r="B67" s="81"/>
      <c r="C67" s="82"/>
      <c r="D67" s="81"/>
      <c r="E67" s="81"/>
      <c r="F67" s="82"/>
      <c r="G67" s="81"/>
      <c r="H67" s="81"/>
      <c r="I67" s="82"/>
      <c r="J67" s="81"/>
      <c r="K67" s="81"/>
      <c r="L67" s="82"/>
      <c r="M67" s="81"/>
      <c r="N67" s="81"/>
      <c r="P67" s="81"/>
      <c r="Q67" s="81"/>
      <c r="R67" s="82"/>
    </row>
    <row r="68" spans="1:18" ht="12.75">
      <c r="A68" s="80"/>
      <c r="B68" s="81"/>
      <c r="C68" s="82"/>
      <c r="D68" s="81"/>
      <c r="E68" s="81"/>
      <c r="F68" s="82"/>
      <c r="G68" s="81"/>
      <c r="H68" s="81"/>
      <c r="I68" s="82"/>
      <c r="J68" s="81"/>
      <c r="K68" s="81"/>
      <c r="L68" s="82"/>
      <c r="M68" s="81"/>
      <c r="N68" s="81"/>
      <c r="P68" s="81"/>
      <c r="Q68" s="81"/>
      <c r="R68" s="82"/>
    </row>
    <row r="69" spans="1:18" ht="12.75">
      <c r="A69" s="80"/>
      <c r="B69" s="81"/>
      <c r="C69" s="82"/>
      <c r="D69" s="81"/>
      <c r="E69" s="81"/>
      <c r="F69" s="82"/>
      <c r="G69" s="81"/>
      <c r="H69" s="81"/>
      <c r="I69" s="82"/>
      <c r="J69" s="81"/>
      <c r="K69" s="81"/>
      <c r="L69" s="82"/>
      <c r="M69" s="81"/>
      <c r="N69" s="81"/>
      <c r="P69" s="81"/>
      <c r="Q69" s="81"/>
      <c r="R69" s="82"/>
    </row>
    <row r="70" spans="1:18" ht="12.75">
      <c r="A70" s="80"/>
      <c r="B70" s="81"/>
      <c r="C70" s="82"/>
      <c r="D70" s="81"/>
      <c r="E70" s="81"/>
      <c r="F70" s="82"/>
      <c r="G70" s="81"/>
      <c r="H70" s="81"/>
      <c r="I70" s="82"/>
      <c r="J70" s="81"/>
      <c r="K70" s="81"/>
      <c r="L70" s="82"/>
      <c r="M70" s="81"/>
      <c r="N70" s="81"/>
      <c r="P70" s="81"/>
      <c r="Q70" s="81"/>
      <c r="R70" s="82"/>
    </row>
    <row r="71" spans="1:18" ht="12.75">
      <c r="A71" s="80"/>
      <c r="B71" s="81"/>
      <c r="C71" s="82"/>
      <c r="D71" s="81"/>
      <c r="E71" s="81"/>
      <c r="F71" s="82"/>
      <c r="G71" s="81"/>
      <c r="H71" s="81"/>
      <c r="I71" s="82"/>
      <c r="J71" s="81"/>
      <c r="K71" s="81"/>
      <c r="L71" s="82"/>
      <c r="M71" s="81"/>
      <c r="N71" s="81"/>
      <c r="P71" s="81"/>
      <c r="Q71" s="81"/>
      <c r="R71" s="82"/>
    </row>
    <row r="72" spans="1:18" ht="12.75">
      <c r="A72" s="80"/>
      <c r="B72" s="81"/>
      <c r="C72" s="82"/>
      <c r="D72" s="81"/>
      <c r="E72" s="81"/>
      <c r="F72" s="82"/>
      <c r="G72" s="81"/>
      <c r="H72" s="81"/>
      <c r="I72" s="82"/>
      <c r="J72" s="81"/>
      <c r="K72" s="81"/>
      <c r="L72" s="82"/>
      <c r="M72" s="81"/>
      <c r="N72" s="81"/>
      <c r="P72" s="81"/>
      <c r="Q72" s="81"/>
      <c r="R72" s="82"/>
    </row>
    <row r="73" spans="1:18" ht="12.75">
      <c r="A73" s="80"/>
      <c r="B73" s="81"/>
      <c r="C73" s="82"/>
      <c r="D73" s="81"/>
      <c r="E73" s="81"/>
      <c r="F73" s="82"/>
      <c r="G73" s="81"/>
      <c r="H73" s="81"/>
      <c r="I73" s="82"/>
      <c r="J73" s="81"/>
      <c r="K73" s="81"/>
      <c r="L73" s="82"/>
      <c r="M73" s="81"/>
      <c r="N73" s="81"/>
      <c r="P73" s="81"/>
      <c r="Q73" s="81"/>
      <c r="R73" s="82"/>
    </row>
    <row r="74" spans="1:18" ht="12.75">
      <c r="A74" s="80"/>
      <c r="B74" s="81"/>
      <c r="C74" s="82"/>
      <c r="D74" s="81"/>
      <c r="E74" s="81"/>
      <c r="F74" s="82"/>
      <c r="G74" s="81"/>
      <c r="H74" s="81"/>
      <c r="I74" s="82"/>
      <c r="J74" s="81"/>
      <c r="K74" s="81"/>
      <c r="L74" s="82"/>
      <c r="M74" s="81"/>
      <c r="N74" s="81"/>
      <c r="P74" s="81"/>
      <c r="Q74" s="81"/>
      <c r="R74" s="82"/>
    </row>
    <row r="75" spans="1:18" ht="12.75">
      <c r="A75" s="80"/>
      <c r="B75" s="81"/>
      <c r="C75" s="82"/>
      <c r="D75" s="81"/>
      <c r="E75" s="81"/>
      <c r="F75" s="82"/>
      <c r="G75" s="81"/>
      <c r="H75" s="81"/>
      <c r="I75" s="82"/>
      <c r="J75" s="81"/>
      <c r="K75" s="81"/>
      <c r="L75" s="82"/>
      <c r="M75" s="81"/>
      <c r="N75" s="81"/>
      <c r="P75" s="81"/>
      <c r="Q75" s="81"/>
      <c r="R75" s="82"/>
    </row>
    <row r="76" spans="1:18" ht="12.75">
      <c r="A76" s="80"/>
      <c r="B76" s="81"/>
      <c r="C76" s="82"/>
      <c r="D76" s="81"/>
      <c r="E76" s="81"/>
      <c r="F76" s="82"/>
      <c r="G76" s="81"/>
      <c r="H76" s="81"/>
      <c r="I76" s="82"/>
      <c r="J76" s="81"/>
      <c r="K76" s="81"/>
      <c r="L76" s="82"/>
      <c r="M76" s="81"/>
      <c r="N76" s="81"/>
      <c r="P76" s="81"/>
      <c r="Q76" s="81"/>
      <c r="R76" s="82"/>
    </row>
  </sheetData>
  <printOptions/>
  <pageMargins left="0.34" right="0.32" top="0.5905511811023623" bottom="0.5905511811023623" header="0.5118110236220472" footer="0.5118110236220472"/>
  <pageSetup horizontalDpi="600" verticalDpi="600" orientation="portrait" paperSize="9" scale="85" r:id="rId1"/>
  <headerFooter alignWithMargins="0">
    <oddFooter>&amp;L&amp;8Market Information and Analysis
London Stock Exchange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workbookViewId="0" topLeftCell="A1">
      <selection activeCell="A1" sqref="A1"/>
    </sheetView>
  </sheetViews>
  <sheetFormatPr defaultColWidth="8.88671875" defaultRowHeight="15"/>
  <cols>
    <col min="1" max="1" width="4.5546875" style="112" customWidth="1"/>
    <col min="2" max="2" width="4.99609375" style="39" customWidth="1"/>
    <col min="3" max="3" width="8.99609375" style="40" bestFit="1" customWidth="1"/>
    <col min="4" max="4" width="1.33203125" style="39" customWidth="1"/>
    <col min="5" max="5" width="4.4453125" style="39" customWidth="1"/>
    <col min="6" max="6" width="6.77734375" style="40" customWidth="1"/>
    <col min="7" max="7" width="1.33203125" style="39" customWidth="1"/>
    <col min="8" max="8" width="4.77734375" style="39" customWidth="1"/>
    <col min="9" max="9" width="7.99609375" style="40" customWidth="1"/>
    <col min="10" max="10" width="1.33203125" style="39" customWidth="1"/>
    <col min="11" max="11" width="4.88671875" style="39" customWidth="1"/>
    <col min="12" max="12" width="6.77734375" style="40" customWidth="1"/>
    <col min="13" max="13" width="1.33203125" style="39" customWidth="1"/>
    <col min="14" max="14" width="4.4453125" style="39" customWidth="1"/>
    <col min="15" max="15" width="6.77734375" style="82" customWidth="1"/>
    <col min="16" max="16" width="1.33203125" style="39" customWidth="1"/>
    <col min="17" max="17" width="5.99609375" style="39" customWidth="1"/>
    <col min="18" max="18" width="6.77734375" style="40" customWidth="1"/>
    <col min="19" max="16384" width="8.88671875" style="83" customWidth="1"/>
  </cols>
  <sheetData>
    <row r="1" spans="1:18" s="51" customFormat="1" ht="15.75">
      <c r="A1" s="3" t="s">
        <v>160</v>
      </c>
      <c r="C1" s="52"/>
      <c r="D1" s="53"/>
      <c r="E1" s="53"/>
      <c r="F1" s="52"/>
      <c r="G1" s="53"/>
      <c r="H1" s="53"/>
      <c r="I1" s="52"/>
      <c r="J1" s="53"/>
      <c r="K1" s="53"/>
      <c r="L1" s="52"/>
      <c r="M1" s="53"/>
      <c r="N1" s="53"/>
      <c r="O1" s="52"/>
      <c r="P1" s="53"/>
      <c r="Q1" s="53"/>
      <c r="R1" s="52"/>
    </row>
    <row r="2" spans="1:18" s="51" customFormat="1" ht="15.75">
      <c r="A2" s="1"/>
      <c r="B2" s="3"/>
      <c r="C2" s="52"/>
      <c r="D2" s="53"/>
      <c r="E2" s="53"/>
      <c r="F2" s="52"/>
      <c r="G2" s="53"/>
      <c r="H2" s="53"/>
      <c r="I2" s="52"/>
      <c r="J2" s="53"/>
      <c r="K2" s="53"/>
      <c r="L2" s="52"/>
      <c r="M2" s="53"/>
      <c r="N2" s="53"/>
      <c r="O2" s="52"/>
      <c r="P2" s="53"/>
      <c r="Q2" s="53"/>
      <c r="R2" s="52"/>
    </row>
    <row r="3" spans="2:18" s="59" customFormat="1" ht="12.75">
      <c r="B3" s="53"/>
      <c r="C3" s="55"/>
      <c r="D3" s="56"/>
      <c r="E3" s="56"/>
      <c r="F3" s="55"/>
      <c r="G3" s="56"/>
      <c r="H3" s="56"/>
      <c r="I3" s="55"/>
      <c r="J3" s="56"/>
      <c r="K3" s="56"/>
      <c r="L3" s="55"/>
      <c r="M3" s="56"/>
      <c r="N3" s="57"/>
      <c r="O3" s="58"/>
      <c r="P3" s="57"/>
      <c r="Q3" s="56"/>
      <c r="R3" s="55"/>
    </row>
    <row r="4" spans="1:18" ht="12.75">
      <c r="A4" s="80"/>
      <c r="B4" s="81"/>
      <c r="C4" s="82"/>
      <c r="D4" s="81"/>
      <c r="E4" s="81"/>
      <c r="F4" s="82"/>
      <c r="G4" s="81"/>
      <c r="H4" s="81"/>
      <c r="I4" s="82"/>
      <c r="J4" s="81"/>
      <c r="K4" s="81"/>
      <c r="L4" s="82"/>
      <c r="M4" s="81"/>
      <c r="N4" s="81"/>
      <c r="P4" s="81"/>
      <c r="Q4" s="81"/>
      <c r="R4" s="82"/>
    </row>
    <row r="5" spans="1:18" s="59" customFormat="1" ht="12.75">
      <c r="A5" s="54" t="s">
        <v>60</v>
      </c>
      <c r="B5" s="53"/>
      <c r="C5" s="55"/>
      <c r="D5" s="56"/>
      <c r="E5" s="56"/>
      <c r="F5" s="55"/>
      <c r="G5" s="56"/>
      <c r="H5" s="56"/>
      <c r="I5" s="55"/>
      <c r="J5" s="56"/>
      <c r="K5" s="56"/>
      <c r="L5" s="55"/>
      <c r="M5" s="57"/>
      <c r="N5" s="57"/>
      <c r="O5" s="58"/>
      <c r="P5" s="57"/>
      <c r="Q5" s="57"/>
      <c r="R5" s="58"/>
    </row>
    <row r="6" spans="1:18" s="59" customFormat="1" ht="12.75">
      <c r="A6" s="54"/>
      <c r="B6" s="53"/>
      <c r="C6" s="55"/>
      <c r="D6" s="56"/>
      <c r="E6" s="56"/>
      <c r="F6" s="55"/>
      <c r="G6" s="56"/>
      <c r="H6" s="56"/>
      <c r="I6" s="55"/>
      <c r="J6" s="56"/>
      <c r="K6" s="56"/>
      <c r="L6" s="55"/>
      <c r="M6" s="57"/>
      <c r="N6" s="57"/>
      <c r="O6" s="58"/>
      <c r="P6" s="57"/>
      <c r="Q6" s="57"/>
      <c r="R6" s="58"/>
    </row>
    <row r="7" spans="1:18" s="96" customFormat="1" ht="12">
      <c r="A7" s="92"/>
      <c r="B7" s="93" t="s">
        <v>0</v>
      </c>
      <c r="C7" s="94"/>
      <c r="D7" s="93"/>
      <c r="E7" s="68" t="s">
        <v>61</v>
      </c>
      <c r="F7" s="69"/>
      <c r="G7" s="93"/>
      <c r="H7" s="93"/>
      <c r="I7" s="94"/>
      <c r="J7" s="92"/>
      <c r="K7" s="92"/>
      <c r="L7" s="95"/>
      <c r="M7" s="92"/>
      <c r="N7" s="92"/>
      <c r="O7" s="95"/>
      <c r="P7" s="92"/>
      <c r="Q7" s="92"/>
      <c r="R7" s="95"/>
    </row>
    <row r="8" spans="1:18" s="72" customFormat="1" ht="12">
      <c r="A8" s="67"/>
      <c r="B8" s="68" t="s">
        <v>57</v>
      </c>
      <c r="C8" s="69"/>
      <c r="D8" s="70"/>
      <c r="E8" s="68" t="s">
        <v>62</v>
      </c>
      <c r="F8" s="69"/>
      <c r="G8" s="70"/>
      <c r="H8" s="68" t="s">
        <v>63</v>
      </c>
      <c r="I8" s="69"/>
      <c r="J8" s="70"/>
      <c r="K8" s="68" t="s">
        <v>64</v>
      </c>
      <c r="L8" s="69"/>
      <c r="M8" s="71"/>
      <c r="N8" s="71"/>
      <c r="O8" s="73"/>
      <c r="P8" s="71"/>
      <c r="Q8" s="71"/>
      <c r="R8" s="73"/>
    </row>
    <row r="9" spans="1:18" s="72" customFormat="1" ht="12">
      <c r="A9" s="67"/>
      <c r="B9" s="71"/>
      <c r="C9" s="73" t="s">
        <v>53</v>
      </c>
      <c r="D9" s="71"/>
      <c r="E9" s="71"/>
      <c r="F9" s="73"/>
      <c r="G9" s="71"/>
      <c r="H9" s="71"/>
      <c r="I9" s="73" t="s">
        <v>53</v>
      </c>
      <c r="J9" s="71"/>
      <c r="K9" s="71"/>
      <c r="L9" s="73" t="s">
        <v>53</v>
      </c>
      <c r="M9" s="71"/>
      <c r="N9" s="71"/>
      <c r="O9" s="73"/>
      <c r="P9" s="71"/>
      <c r="Q9" s="71"/>
      <c r="R9" s="73"/>
    </row>
    <row r="10" spans="1:18" s="76" customFormat="1" ht="12">
      <c r="A10" s="74"/>
      <c r="B10" s="71" t="s">
        <v>0</v>
      </c>
      <c r="C10" s="73" t="s">
        <v>54</v>
      </c>
      <c r="D10" s="71"/>
      <c r="E10" s="71" t="s">
        <v>0</v>
      </c>
      <c r="F10" s="73" t="s">
        <v>6</v>
      </c>
      <c r="G10" s="71"/>
      <c r="H10" s="71" t="s">
        <v>0</v>
      </c>
      <c r="I10" s="73" t="s">
        <v>54</v>
      </c>
      <c r="J10" s="71"/>
      <c r="K10" s="71" t="s">
        <v>0</v>
      </c>
      <c r="L10" s="73" t="s">
        <v>54</v>
      </c>
      <c r="M10" s="75"/>
      <c r="N10" s="75"/>
      <c r="O10" s="97"/>
      <c r="P10" s="75"/>
      <c r="Q10" s="75"/>
      <c r="R10" s="97"/>
    </row>
    <row r="11" spans="1:18" s="76" customFormat="1" ht="12">
      <c r="A11" s="77"/>
      <c r="B11" s="78" t="s">
        <v>55</v>
      </c>
      <c r="C11" s="79" t="s">
        <v>10</v>
      </c>
      <c r="D11" s="78"/>
      <c r="E11" s="78" t="s">
        <v>55</v>
      </c>
      <c r="F11" s="79" t="s">
        <v>10</v>
      </c>
      <c r="G11" s="78"/>
      <c r="H11" s="78" t="s">
        <v>55</v>
      </c>
      <c r="I11" s="79" t="s">
        <v>10</v>
      </c>
      <c r="J11" s="78"/>
      <c r="K11" s="78" t="s">
        <v>55</v>
      </c>
      <c r="L11" s="79" t="s">
        <v>10</v>
      </c>
      <c r="M11" s="75"/>
      <c r="N11" s="75"/>
      <c r="O11" s="97"/>
      <c r="P11" s="75"/>
      <c r="Q11" s="75"/>
      <c r="R11" s="97"/>
    </row>
    <row r="12" spans="1:18" ht="12.75">
      <c r="A12" s="80"/>
      <c r="B12" s="81"/>
      <c r="C12" s="82"/>
      <c r="D12" s="81"/>
      <c r="E12" s="81"/>
      <c r="F12" s="82"/>
      <c r="G12" s="81"/>
      <c r="H12" s="81"/>
      <c r="I12" s="82"/>
      <c r="J12" s="81"/>
      <c r="K12" s="81"/>
      <c r="L12" s="82"/>
      <c r="M12" s="81"/>
      <c r="N12" s="81"/>
      <c r="P12" s="81"/>
      <c r="Q12" s="81"/>
      <c r="R12" s="82"/>
    </row>
    <row r="13" spans="1:18" ht="12.75">
      <c r="A13" s="80">
        <v>1980</v>
      </c>
      <c r="B13" s="81">
        <v>33</v>
      </c>
      <c r="C13" s="82">
        <v>15852.8</v>
      </c>
      <c r="D13" s="81"/>
      <c r="E13" s="81">
        <v>6</v>
      </c>
      <c r="F13" s="82">
        <v>3592.3</v>
      </c>
      <c r="G13" s="81"/>
      <c r="H13" s="98">
        <v>27</v>
      </c>
      <c r="I13" s="99">
        <v>12260.5</v>
      </c>
      <c r="J13" s="81"/>
      <c r="K13" s="81" t="s">
        <v>44</v>
      </c>
      <c r="L13" s="82" t="s">
        <v>44</v>
      </c>
      <c r="M13" s="81"/>
      <c r="N13" s="81"/>
      <c r="P13" s="81"/>
      <c r="Q13" s="81"/>
      <c r="R13" s="82"/>
    </row>
    <row r="14" spans="1:18" ht="12.75">
      <c r="A14" s="80">
        <v>1981</v>
      </c>
      <c r="B14" s="81">
        <v>28</v>
      </c>
      <c r="C14" s="82">
        <v>12016.2</v>
      </c>
      <c r="D14" s="81"/>
      <c r="E14" s="81">
        <v>7</v>
      </c>
      <c r="F14" s="82">
        <v>4858.5</v>
      </c>
      <c r="G14" s="81"/>
      <c r="H14" s="98">
        <v>21</v>
      </c>
      <c r="I14" s="99">
        <v>7157.7</v>
      </c>
      <c r="J14" s="81"/>
      <c r="K14" s="81" t="s">
        <v>44</v>
      </c>
      <c r="L14" s="82" t="s">
        <v>44</v>
      </c>
      <c r="M14" s="81"/>
      <c r="N14" s="81"/>
      <c r="P14" s="81"/>
      <c r="Q14" s="81"/>
      <c r="R14" s="82"/>
    </row>
    <row r="15" spans="1:18" ht="12.75">
      <c r="A15" s="80">
        <v>1982</v>
      </c>
      <c r="B15" s="81">
        <v>32</v>
      </c>
      <c r="C15" s="82">
        <v>10312.3</v>
      </c>
      <c r="D15" s="81"/>
      <c r="E15" s="81">
        <v>6</v>
      </c>
      <c r="F15" s="82">
        <v>4661</v>
      </c>
      <c r="G15" s="81"/>
      <c r="H15" s="98">
        <v>26</v>
      </c>
      <c r="I15" s="99">
        <v>5651.3</v>
      </c>
      <c r="J15" s="81"/>
      <c r="K15" s="81" t="s">
        <v>44</v>
      </c>
      <c r="L15" s="82" t="s">
        <v>44</v>
      </c>
      <c r="M15" s="81"/>
      <c r="N15" s="81"/>
      <c r="P15" s="81"/>
      <c r="Q15" s="81"/>
      <c r="R15" s="82"/>
    </row>
    <row r="16" spans="1:18" ht="12.75">
      <c r="A16" s="80">
        <v>1983</v>
      </c>
      <c r="B16" s="81">
        <v>32</v>
      </c>
      <c r="C16" s="82">
        <v>14077</v>
      </c>
      <c r="D16" s="81"/>
      <c r="E16" s="81">
        <v>7</v>
      </c>
      <c r="F16" s="82">
        <v>6338</v>
      </c>
      <c r="G16" s="81"/>
      <c r="H16" s="98">
        <v>25</v>
      </c>
      <c r="I16" s="99">
        <v>7739</v>
      </c>
      <c r="J16" s="81"/>
      <c r="K16" s="81">
        <v>40</v>
      </c>
      <c r="L16" s="82">
        <v>3371.8</v>
      </c>
      <c r="M16" s="81"/>
      <c r="N16" s="81"/>
      <c r="P16" s="81"/>
      <c r="Q16" s="81"/>
      <c r="R16" s="82"/>
    </row>
    <row r="17" spans="1:18" ht="12.75">
      <c r="A17" s="80">
        <v>1984</v>
      </c>
      <c r="B17" s="81">
        <v>65</v>
      </c>
      <c r="C17" s="82">
        <v>14096.1</v>
      </c>
      <c r="D17" s="81"/>
      <c r="E17" s="81">
        <v>6</v>
      </c>
      <c r="F17" s="82">
        <v>5017.2</v>
      </c>
      <c r="G17" s="81"/>
      <c r="H17" s="98">
        <v>59</v>
      </c>
      <c r="I17" s="99">
        <v>9078.9</v>
      </c>
      <c r="J17" s="81"/>
      <c r="K17" s="81">
        <v>66</v>
      </c>
      <c r="L17" s="82">
        <v>7214.2</v>
      </c>
      <c r="M17" s="81"/>
      <c r="N17" s="81"/>
      <c r="P17" s="81"/>
      <c r="Q17" s="81"/>
      <c r="R17" s="82"/>
    </row>
    <row r="18" spans="1:18" ht="12.75">
      <c r="A18" s="80">
        <v>1985</v>
      </c>
      <c r="B18" s="81">
        <v>77</v>
      </c>
      <c r="C18" s="82">
        <v>17249</v>
      </c>
      <c r="D18" s="81"/>
      <c r="E18" s="81">
        <v>7</v>
      </c>
      <c r="F18" s="82">
        <v>6126.8</v>
      </c>
      <c r="G18" s="81"/>
      <c r="H18" s="98">
        <v>70</v>
      </c>
      <c r="I18" s="99">
        <v>11122.2</v>
      </c>
      <c r="J18" s="81"/>
      <c r="K18" s="81">
        <v>74</v>
      </c>
      <c r="L18" s="82">
        <v>8310.1</v>
      </c>
      <c r="M18" s="81"/>
      <c r="N18" s="81"/>
      <c r="P18" s="81"/>
      <c r="Q18" s="81"/>
      <c r="R18" s="82"/>
    </row>
    <row r="19" spans="1:18" ht="12.75">
      <c r="A19" s="80">
        <v>1986</v>
      </c>
      <c r="B19" s="81">
        <v>81</v>
      </c>
      <c r="C19" s="82">
        <v>16810.7</v>
      </c>
      <c r="D19" s="81"/>
      <c r="E19" s="81">
        <v>8</v>
      </c>
      <c r="F19" s="82">
        <v>6139.2</v>
      </c>
      <c r="G19" s="81"/>
      <c r="H19" s="98">
        <v>73</v>
      </c>
      <c r="I19" s="99">
        <v>10671.5</v>
      </c>
      <c r="J19" s="81"/>
      <c r="K19" s="81">
        <v>71</v>
      </c>
      <c r="L19" s="82">
        <v>6962</v>
      </c>
      <c r="M19" s="81"/>
      <c r="N19" s="81"/>
      <c r="P19" s="81"/>
      <c r="Q19" s="81"/>
      <c r="R19" s="82"/>
    </row>
    <row r="20" spans="1:18" ht="12.75">
      <c r="A20" s="80">
        <v>1987</v>
      </c>
      <c r="B20" s="81">
        <v>51</v>
      </c>
      <c r="C20" s="82">
        <v>15242.2</v>
      </c>
      <c r="D20" s="81"/>
      <c r="E20" s="81">
        <v>7</v>
      </c>
      <c r="F20" s="82">
        <v>7807.4</v>
      </c>
      <c r="G20" s="81"/>
      <c r="H20" s="98">
        <v>44</v>
      </c>
      <c r="I20" s="99">
        <v>7434.8</v>
      </c>
      <c r="J20" s="81"/>
      <c r="K20" s="81">
        <v>41</v>
      </c>
      <c r="L20" s="82">
        <v>4334.4</v>
      </c>
      <c r="M20" s="81"/>
      <c r="N20" s="81"/>
      <c r="P20" s="81"/>
      <c r="Q20" s="81"/>
      <c r="R20" s="82"/>
    </row>
    <row r="21" spans="1:18" ht="12.75">
      <c r="A21" s="80">
        <v>1988</v>
      </c>
      <c r="B21" s="81">
        <v>37</v>
      </c>
      <c r="C21" s="82">
        <v>7007.1</v>
      </c>
      <c r="D21" s="81"/>
      <c r="E21" s="81">
        <v>7</v>
      </c>
      <c r="F21" s="82">
        <v>7501.5</v>
      </c>
      <c r="G21" s="81"/>
      <c r="H21" s="98">
        <v>30</v>
      </c>
      <c r="I21" s="99">
        <v>-494.4</v>
      </c>
      <c r="J21" s="81"/>
      <c r="K21" s="81">
        <v>71</v>
      </c>
      <c r="L21" s="82">
        <v>6244.2</v>
      </c>
      <c r="M21" s="81"/>
      <c r="N21" s="81"/>
      <c r="P21" s="81"/>
      <c r="Q21" s="81"/>
      <c r="R21" s="82"/>
    </row>
    <row r="22" spans="1:18" ht="12.75">
      <c r="A22" s="80">
        <v>1989</v>
      </c>
      <c r="B22" s="81">
        <v>8</v>
      </c>
      <c r="C22" s="82">
        <v>0</v>
      </c>
      <c r="D22" s="81"/>
      <c r="E22" s="81">
        <v>9</v>
      </c>
      <c r="F22" s="82">
        <v>10219.8</v>
      </c>
      <c r="G22" s="81"/>
      <c r="H22" s="98">
        <v>-1</v>
      </c>
      <c r="I22" s="99">
        <v>-10219.8</v>
      </c>
      <c r="J22" s="81"/>
      <c r="K22" s="81">
        <v>93</v>
      </c>
      <c r="L22" s="82">
        <v>9549.2</v>
      </c>
      <c r="M22" s="81"/>
      <c r="N22" s="81"/>
      <c r="P22" s="81"/>
      <c r="Q22" s="81"/>
      <c r="R22" s="82"/>
    </row>
    <row r="23" spans="1:18" ht="12.75">
      <c r="A23" s="80">
        <v>1990</v>
      </c>
      <c r="B23" s="81">
        <v>10</v>
      </c>
      <c r="C23" s="82">
        <v>0</v>
      </c>
      <c r="D23" s="81"/>
      <c r="E23" s="81">
        <v>10</v>
      </c>
      <c r="F23" s="82">
        <v>8699.7</v>
      </c>
      <c r="G23" s="81"/>
      <c r="H23" s="98">
        <v>0</v>
      </c>
      <c r="I23" s="99">
        <v>-8699.7</v>
      </c>
      <c r="J23" s="81"/>
      <c r="K23" s="81">
        <v>193</v>
      </c>
      <c r="L23" s="82">
        <v>4616.5</v>
      </c>
      <c r="M23" s="81"/>
      <c r="N23" s="81"/>
      <c r="P23" s="81"/>
      <c r="Q23" s="81"/>
      <c r="R23" s="82"/>
    </row>
    <row r="24" spans="1:18" ht="12.75">
      <c r="A24" s="80">
        <v>1991</v>
      </c>
      <c r="B24" s="81">
        <v>35</v>
      </c>
      <c r="C24" s="82">
        <v>15607.1</v>
      </c>
      <c r="D24" s="81"/>
      <c r="E24" s="81">
        <v>6</v>
      </c>
      <c r="F24" s="82">
        <v>6516.9</v>
      </c>
      <c r="G24" s="81"/>
      <c r="H24" s="98">
        <v>29</v>
      </c>
      <c r="I24" s="99">
        <v>9090.2</v>
      </c>
      <c r="J24" s="81"/>
      <c r="K24" s="81">
        <v>238</v>
      </c>
      <c r="L24" s="82">
        <v>9397</v>
      </c>
      <c r="M24" s="81"/>
      <c r="N24" s="81"/>
      <c r="P24" s="81"/>
      <c r="Q24" s="81"/>
      <c r="R24" s="82"/>
    </row>
    <row r="25" spans="1:18" ht="12.75">
      <c r="A25" s="80">
        <v>1992</v>
      </c>
      <c r="B25" s="81">
        <v>75</v>
      </c>
      <c r="C25" s="82">
        <v>36513.6</v>
      </c>
      <c r="D25" s="81"/>
      <c r="E25" s="81">
        <v>8</v>
      </c>
      <c r="F25" s="82">
        <v>9470.7</v>
      </c>
      <c r="G25" s="81"/>
      <c r="H25" s="98">
        <v>67</v>
      </c>
      <c r="I25" s="99">
        <v>27042.9</v>
      </c>
      <c r="J25" s="81"/>
      <c r="K25" s="81">
        <v>195</v>
      </c>
      <c r="L25" s="82">
        <v>10432.3</v>
      </c>
      <c r="M25" s="81"/>
      <c r="N25" s="81"/>
      <c r="P25" s="81"/>
      <c r="Q25" s="81"/>
      <c r="R25" s="82"/>
    </row>
    <row r="26" spans="1:18" ht="12.75">
      <c r="A26" s="80">
        <v>1993</v>
      </c>
      <c r="B26" s="81">
        <v>88</v>
      </c>
      <c r="C26" s="82">
        <v>57230.2</v>
      </c>
      <c r="D26" s="81"/>
      <c r="E26" s="81">
        <v>6</v>
      </c>
      <c r="F26" s="82">
        <v>6265</v>
      </c>
      <c r="G26" s="81"/>
      <c r="H26" s="98">
        <v>82</v>
      </c>
      <c r="I26" s="99">
        <v>50965.2</v>
      </c>
      <c r="J26" s="81"/>
      <c r="K26" s="81">
        <v>389</v>
      </c>
      <c r="L26" s="82">
        <v>25230.7</v>
      </c>
      <c r="M26" s="81"/>
      <c r="N26" s="81"/>
      <c r="P26" s="81"/>
      <c r="Q26" s="81"/>
      <c r="R26" s="82"/>
    </row>
    <row r="27" spans="1:18" ht="12.75">
      <c r="A27" s="80">
        <v>1994</v>
      </c>
      <c r="B27" s="81">
        <v>52</v>
      </c>
      <c r="C27" s="82">
        <v>32640</v>
      </c>
      <c r="D27" s="81"/>
      <c r="E27" s="81">
        <v>7</v>
      </c>
      <c r="F27" s="82">
        <v>9290</v>
      </c>
      <c r="G27" s="81"/>
      <c r="H27" s="98">
        <v>45</v>
      </c>
      <c r="I27" s="99">
        <v>23350</v>
      </c>
      <c r="J27" s="81"/>
      <c r="K27" s="81">
        <v>577</v>
      </c>
      <c r="L27" s="82">
        <v>27285.1</v>
      </c>
      <c r="M27" s="81"/>
      <c r="N27" s="81"/>
      <c r="P27" s="81"/>
      <c r="Q27" s="81"/>
      <c r="R27" s="82"/>
    </row>
    <row r="28" spans="1:18" s="87" customFormat="1" ht="12.75">
      <c r="A28" s="84">
        <v>1995</v>
      </c>
      <c r="B28" s="85">
        <v>41</v>
      </c>
      <c r="C28" s="86">
        <v>29720</v>
      </c>
      <c r="D28" s="85"/>
      <c r="E28" s="85">
        <v>5</v>
      </c>
      <c r="F28" s="86">
        <v>7619.8</v>
      </c>
      <c r="G28" s="85"/>
      <c r="H28" s="100">
        <v>36</v>
      </c>
      <c r="I28" s="101">
        <v>22100.2</v>
      </c>
      <c r="J28" s="85"/>
      <c r="K28" s="85">
        <v>240</v>
      </c>
      <c r="L28" s="86">
        <v>6369.8</v>
      </c>
      <c r="M28" s="85"/>
      <c r="N28" s="85"/>
      <c r="O28" s="82"/>
      <c r="P28" s="85"/>
      <c r="Q28" s="81"/>
      <c r="R28" s="86"/>
    </row>
    <row r="29" spans="1:18" ht="12.75">
      <c r="A29" s="80">
        <v>1996</v>
      </c>
      <c r="B29" s="81">
        <v>47</v>
      </c>
      <c r="C29" s="82">
        <v>43813.8</v>
      </c>
      <c r="D29" s="81"/>
      <c r="E29" s="81">
        <v>8</v>
      </c>
      <c r="F29" s="82">
        <v>12763.7</v>
      </c>
      <c r="G29" s="81"/>
      <c r="H29" s="98">
        <v>39</v>
      </c>
      <c r="I29" s="99">
        <v>31050.1</v>
      </c>
      <c r="J29" s="81"/>
      <c r="K29" s="81">
        <v>143</v>
      </c>
      <c r="L29" s="82">
        <v>5008.9</v>
      </c>
      <c r="M29" s="81"/>
      <c r="N29" s="81"/>
      <c r="P29" s="81"/>
      <c r="Q29" s="81"/>
      <c r="R29" s="82"/>
    </row>
    <row r="30" spans="1:18" ht="12.75">
      <c r="A30" s="80">
        <v>1997</v>
      </c>
      <c r="B30" s="81">
        <v>38</v>
      </c>
      <c r="C30" s="82">
        <v>31911.4</v>
      </c>
      <c r="D30" s="81"/>
      <c r="E30" s="81">
        <v>7</v>
      </c>
      <c r="F30" s="82">
        <v>16074.5</v>
      </c>
      <c r="G30" s="81"/>
      <c r="H30" s="98">
        <v>31</v>
      </c>
      <c r="I30" s="99">
        <v>15836.9</v>
      </c>
      <c r="J30" s="81"/>
      <c r="K30" s="81">
        <v>286</v>
      </c>
      <c r="L30" s="82">
        <v>9786.2</v>
      </c>
      <c r="M30" s="81"/>
      <c r="N30" s="81"/>
      <c r="P30" s="81"/>
      <c r="Q30" s="81"/>
      <c r="R30" s="82"/>
    </row>
    <row r="31" spans="1:18" ht="12.75">
      <c r="A31" s="80">
        <v>1998</v>
      </c>
      <c r="B31" s="81">
        <v>12</v>
      </c>
      <c r="C31" s="82">
        <v>12768.6</v>
      </c>
      <c r="D31" s="81"/>
      <c r="E31" s="81">
        <v>4</v>
      </c>
      <c r="F31" s="82">
        <v>12635</v>
      </c>
      <c r="G31" s="81"/>
      <c r="H31" s="98">
        <v>8</v>
      </c>
      <c r="I31" s="99">
        <v>133.6</v>
      </c>
      <c r="J31" s="81"/>
      <c r="K31" s="81">
        <v>144</v>
      </c>
      <c r="L31" s="82">
        <v>3473</v>
      </c>
      <c r="M31" s="81"/>
      <c r="N31" s="81"/>
      <c r="P31" s="81"/>
      <c r="Q31" s="81"/>
      <c r="R31" s="82"/>
    </row>
    <row r="32" spans="1:18" ht="12.75">
      <c r="A32" s="80">
        <v>1999</v>
      </c>
      <c r="B32" s="81">
        <v>12</v>
      </c>
      <c r="C32" s="82">
        <v>15888.2</v>
      </c>
      <c r="D32" s="81"/>
      <c r="E32" s="81">
        <v>2</v>
      </c>
      <c r="F32" s="82">
        <v>8201.6</v>
      </c>
      <c r="G32" s="81"/>
      <c r="H32" s="98">
        <v>10</v>
      </c>
      <c r="I32" s="99">
        <v>7686.6</v>
      </c>
      <c r="J32" s="81"/>
      <c r="K32" s="81">
        <v>176</v>
      </c>
      <c r="L32" s="82">
        <v>4175.2</v>
      </c>
      <c r="M32" s="81"/>
      <c r="N32" s="81"/>
      <c r="P32" s="81"/>
      <c r="Q32" s="81"/>
      <c r="R32" s="82"/>
    </row>
    <row r="33" spans="1:18" s="251" customFormat="1" ht="12.75">
      <c r="A33" s="80">
        <v>2000</v>
      </c>
      <c r="B33" s="81">
        <v>7</v>
      </c>
      <c r="C33" s="82">
        <v>8206.8</v>
      </c>
      <c r="D33" s="81"/>
      <c r="E33" s="81">
        <v>4</v>
      </c>
      <c r="F33" s="82">
        <v>17281.6</v>
      </c>
      <c r="G33" s="81"/>
      <c r="H33" s="98">
        <v>3</v>
      </c>
      <c r="I33" s="99">
        <v>-9074.8</v>
      </c>
      <c r="J33" s="81"/>
      <c r="K33" s="81">
        <v>47</v>
      </c>
      <c r="L33" s="82">
        <v>2020</v>
      </c>
      <c r="M33" s="81"/>
      <c r="N33" s="244"/>
      <c r="O33" s="82"/>
      <c r="P33" s="244"/>
      <c r="Q33" s="81"/>
      <c r="R33" s="245"/>
    </row>
    <row r="34" spans="1:29" s="251" customFormat="1" ht="12.75">
      <c r="A34" s="80">
        <v>2001</v>
      </c>
      <c r="B34" s="81">
        <v>11</v>
      </c>
      <c r="C34" s="82">
        <v>16842</v>
      </c>
      <c r="D34" s="81"/>
      <c r="E34" s="81">
        <v>8</v>
      </c>
      <c r="F34" s="82">
        <v>23964.5</v>
      </c>
      <c r="G34" s="81"/>
      <c r="H34" s="98">
        <v>3</v>
      </c>
      <c r="I34" s="99">
        <v>-7122.5</v>
      </c>
      <c r="J34" s="81"/>
      <c r="K34" s="81">
        <v>23</v>
      </c>
      <c r="L34" s="82">
        <v>1303.4</v>
      </c>
      <c r="M34" s="244"/>
      <c r="N34" s="244"/>
      <c r="O34" s="82"/>
      <c r="P34" s="244"/>
      <c r="Q34" s="81"/>
      <c r="R34" s="80"/>
      <c r="S34" s="81"/>
      <c r="T34" s="82"/>
      <c r="U34" s="81"/>
      <c r="V34" s="81"/>
      <c r="W34" s="82"/>
      <c r="X34" s="81"/>
      <c r="Y34" s="98"/>
      <c r="Z34" s="99"/>
      <c r="AA34" s="81"/>
      <c r="AB34" s="81"/>
      <c r="AC34" s="82"/>
    </row>
    <row r="35" spans="1:29" s="251" customFormat="1" ht="12.75">
      <c r="A35" s="80">
        <v>2002</v>
      </c>
      <c r="B35" s="81">
        <v>76</v>
      </c>
      <c r="C35" s="82">
        <v>22190.1</v>
      </c>
      <c r="D35" s="81"/>
      <c r="E35" s="81">
        <v>5</v>
      </c>
      <c r="F35" s="82">
        <v>11182.2</v>
      </c>
      <c r="G35" s="81"/>
      <c r="H35" s="98">
        <v>71</v>
      </c>
      <c r="I35" s="99">
        <f>C35-F35</f>
        <v>11007.899999999998</v>
      </c>
      <c r="J35" s="81"/>
      <c r="K35" s="81">
        <v>25</v>
      </c>
      <c r="L35" s="82">
        <v>1613</v>
      </c>
      <c r="M35" s="244"/>
      <c r="N35" s="244"/>
      <c r="O35" s="82"/>
      <c r="P35" s="244"/>
      <c r="Q35" s="81"/>
      <c r="R35" s="80"/>
      <c r="S35" s="81"/>
      <c r="T35" s="82"/>
      <c r="U35" s="81"/>
      <c r="V35" s="81"/>
      <c r="W35" s="82"/>
      <c r="X35" s="81"/>
      <c r="Y35" s="98"/>
      <c r="Z35" s="99"/>
      <c r="AA35" s="81"/>
      <c r="AB35" s="81"/>
      <c r="AC35" s="82"/>
    </row>
    <row r="36" spans="1:29" s="251" customFormat="1" ht="12.75">
      <c r="A36" s="80">
        <v>2003</v>
      </c>
      <c r="B36" s="81">
        <v>25</v>
      </c>
      <c r="C36" s="82">
        <v>52729.5</v>
      </c>
      <c r="D36" s="244"/>
      <c r="E36" s="81">
        <v>8</v>
      </c>
      <c r="F36" s="82">
        <v>28365.6</v>
      </c>
      <c r="G36" s="244"/>
      <c r="H36" s="98">
        <v>17</v>
      </c>
      <c r="I36" s="99">
        <v>24363.9</v>
      </c>
      <c r="J36" s="244"/>
      <c r="K36" s="81">
        <v>42</v>
      </c>
      <c r="L36" s="82">
        <v>4667.4</v>
      </c>
      <c r="M36" s="244"/>
      <c r="N36" s="244"/>
      <c r="O36" s="82"/>
      <c r="P36" s="244"/>
      <c r="Q36" s="81"/>
      <c r="R36" s="80"/>
      <c r="S36" s="81"/>
      <c r="T36" s="82"/>
      <c r="U36" s="81"/>
      <c r="V36" s="81"/>
      <c r="W36" s="82"/>
      <c r="X36" s="81"/>
      <c r="Y36" s="98"/>
      <c r="Z36" s="99"/>
      <c r="AA36" s="81"/>
      <c r="AB36" s="81"/>
      <c r="AC36" s="82"/>
    </row>
    <row r="37" spans="1:29" s="251" customFormat="1" ht="12.75">
      <c r="A37" s="248">
        <v>2004</v>
      </c>
      <c r="B37" s="244">
        <v>26</v>
      </c>
      <c r="C37" s="245">
        <v>48337.7</v>
      </c>
      <c r="D37" s="244"/>
      <c r="E37" s="244">
        <v>6</v>
      </c>
      <c r="F37" s="245">
        <v>8370.1</v>
      </c>
      <c r="G37" s="244"/>
      <c r="H37" s="249">
        <f>B37-E37</f>
        <v>20</v>
      </c>
      <c r="I37" s="250">
        <f>C37-F37</f>
        <v>39967.6</v>
      </c>
      <c r="J37" s="244"/>
      <c r="K37" s="244">
        <v>9</v>
      </c>
      <c r="L37" s="245">
        <v>371.2</v>
      </c>
      <c r="M37" s="244"/>
      <c r="N37" s="244"/>
      <c r="O37" s="82"/>
      <c r="P37" s="244"/>
      <c r="Q37" s="81"/>
      <c r="R37" s="80"/>
      <c r="S37" s="81"/>
      <c r="T37" s="82"/>
      <c r="U37" s="81"/>
      <c r="V37" s="81"/>
      <c r="W37" s="82"/>
      <c r="X37" s="81"/>
      <c r="Y37" s="98"/>
      <c r="Z37" s="99"/>
      <c r="AA37" s="81"/>
      <c r="AB37" s="81"/>
      <c r="AC37" s="82"/>
    </row>
    <row r="38" spans="1:18" s="91" customFormat="1" ht="12.75">
      <c r="A38" s="88"/>
      <c r="B38" s="89"/>
      <c r="C38" s="90"/>
      <c r="D38" s="89"/>
      <c r="E38" s="89"/>
      <c r="F38" s="90"/>
      <c r="G38" s="89"/>
      <c r="H38" s="102"/>
      <c r="I38" s="103"/>
      <c r="J38" s="89"/>
      <c r="K38" s="89"/>
      <c r="L38" s="90"/>
      <c r="M38" s="89"/>
      <c r="N38" s="89"/>
      <c r="O38" s="90"/>
      <c r="P38" s="89"/>
      <c r="Q38" s="89"/>
      <c r="R38" s="90"/>
    </row>
    <row r="39" spans="1:18" s="91" customFormat="1" ht="12.75">
      <c r="A39" s="104" t="s">
        <v>65</v>
      </c>
      <c r="B39" s="89"/>
      <c r="C39" s="90"/>
      <c r="D39" s="89"/>
      <c r="E39" s="89"/>
      <c r="F39" s="90"/>
      <c r="G39" s="89"/>
      <c r="H39" s="102"/>
      <c r="I39" s="103"/>
      <c r="J39" s="89"/>
      <c r="K39" s="89"/>
      <c r="L39" s="90"/>
      <c r="M39" s="89"/>
      <c r="N39" s="89"/>
      <c r="O39" s="90"/>
      <c r="P39" s="89"/>
      <c r="Q39" s="89"/>
      <c r="R39" s="90"/>
    </row>
    <row r="40" spans="1:18" s="110" customFormat="1" ht="11.25">
      <c r="A40" s="105"/>
      <c r="B40" s="106"/>
      <c r="C40" s="107"/>
      <c r="D40" s="106"/>
      <c r="E40" s="106"/>
      <c r="F40" s="107"/>
      <c r="G40" s="106"/>
      <c r="H40" s="108"/>
      <c r="I40" s="109"/>
      <c r="J40" s="106"/>
      <c r="K40" s="106"/>
      <c r="L40" s="107"/>
      <c r="M40" s="106"/>
      <c r="N40" s="106"/>
      <c r="O40" s="107"/>
      <c r="P40" s="106"/>
      <c r="Q40" s="106"/>
      <c r="R40" s="107"/>
    </row>
    <row r="41" spans="1:18" ht="12.75">
      <c r="A41" s="80"/>
      <c r="B41" s="81"/>
      <c r="C41" s="82"/>
      <c r="D41" s="81"/>
      <c r="E41" s="81"/>
      <c r="F41" s="82"/>
      <c r="G41" s="81"/>
      <c r="H41" s="81"/>
      <c r="I41" s="82"/>
      <c r="J41" s="81"/>
      <c r="K41" s="81"/>
      <c r="L41" s="82"/>
      <c r="M41" s="81"/>
      <c r="N41" s="81"/>
      <c r="P41" s="81"/>
      <c r="Q41" s="81"/>
      <c r="R41" s="82"/>
    </row>
    <row r="42" spans="1:18" ht="12.75">
      <c r="A42" s="80"/>
      <c r="B42" s="81"/>
      <c r="C42" s="82"/>
      <c r="D42" s="81"/>
      <c r="E42" s="81"/>
      <c r="F42" s="82"/>
      <c r="G42" s="81"/>
      <c r="H42" s="81"/>
      <c r="I42" s="82"/>
      <c r="J42" s="81"/>
      <c r="K42" s="81"/>
      <c r="L42" s="82"/>
      <c r="M42" s="81"/>
      <c r="N42" s="81"/>
      <c r="P42" s="81"/>
      <c r="Q42" s="81"/>
      <c r="R42" s="82"/>
    </row>
    <row r="43" spans="1:18" ht="12.75">
      <c r="A43" s="111" t="s">
        <v>0</v>
      </c>
      <c r="B43" s="81"/>
      <c r="C43" s="82"/>
      <c r="D43" s="81"/>
      <c r="E43" s="81"/>
      <c r="F43" s="82"/>
      <c r="G43" s="81"/>
      <c r="H43" s="81"/>
      <c r="I43" s="82"/>
      <c r="J43" s="81"/>
      <c r="K43" s="81"/>
      <c r="L43" s="82"/>
      <c r="M43" s="81"/>
      <c r="N43" s="81"/>
      <c r="P43" s="81"/>
      <c r="Q43" s="81"/>
      <c r="R43" s="82"/>
    </row>
    <row r="44" spans="1:18" ht="12.75">
      <c r="A44" s="80"/>
      <c r="B44" s="81"/>
      <c r="C44" s="82"/>
      <c r="D44" s="81"/>
      <c r="E44" s="81"/>
      <c r="F44" s="82"/>
      <c r="G44" s="81"/>
      <c r="H44" s="81"/>
      <c r="I44" s="82"/>
      <c r="J44" s="81"/>
      <c r="K44" s="81"/>
      <c r="L44" s="82"/>
      <c r="M44" s="81"/>
      <c r="N44" s="81"/>
      <c r="P44" s="81"/>
      <c r="Q44" s="81"/>
      <c r="R44" s="82"/>
    </row>
    <row r="45" spans="1:18" ht="12.75">
      <c r="A45" s="80"/>
      <c r="B45" s="81"/>
      <c r="C45" s="82"/>
      <c r="D45" s="81"/>
      <c r="E45" s="81"/>
      <c r="F45" s="82"/>
      <c r="G45" s="81"/>
      <c r="H45" s="81"/>
      <c r="I45" s="82"/>
      <c r="J45" s="81"/>
      <c r="K45" s="81"/>
      <c r="L45" s="82"/>
      <c r="M45" s="81"/>
      <c r="N45" s="81"/>
      <c r="P45" s="81"/>
      <c r="Q45" s="81"/>
      <c r="R45" s="82"/>
    </row>
    <row r="46" spans="1:18" ht="12.75">
      <c r="A46" s="80"/>
      <c r="B46" s="81"/>
      <c r="C46" s="82"/>
      <c r="D46" s="81"/>
      <c r="E46" s="81"/>
      <c r="F46" s="82"/>
      <c r="G46" s="81"/>
      <c r="H46" s="81"/>
      <c r="I46" s="82"/>
      <c r="J46" s="81"/>
      <c r="K46" s="81"/>
      <c r="L46" s="82"/>
      <c r="M46" s="81"/>
      <c r="N46" s="81"/>
      <c r="P46" s="81"/>
      <c r="Q46" s="81"/>
      <c r="R46" s="82"/>
    </row>
    <row r="47" spans="1:18" ht="12.75">
      <c r="A47" s="80"/>
      <c r="B47" s="81"/>
      <c r="C47" s="82"/>
      <c r="D47" s="81"/>
      <c r="E47" s="81"/>
      <c r="F47" s="82"/>
      <c r="G47" s="81"/>
      <c r="H47" s="81"/>
      <c r="I47" s="82"/>
      <c r="J47" s="81"/>
      <c r="K47" s="81"/>
      <c r="L47" s="82"/>
      <c r="M47" s="81"/>
      <c r="N47" s="81"/>
      <c r="P47" s="81"/>
      <c r="Q47" s="81"/>
      <c r="R47" s="82"/>
    </row>
    <row r="48" spans="1:18" ht="12.75">
      <c r="A48" s="80"/>
      <c r="B48" s="81"/>
      <c r="C48" s="82"/>
      <c r="D48" s="81"/>
      <c r="E48" s="81"/>
      <c r="F48" s="82"/>
      <c r="G48" s="81"/>
      <c r="H48" s="81"/>
      <c r="I48" s="82"/>
      <c r="J48" s="81"/>
      <c r="K48" s="81"/>
      <c r="L48" s="82"/>
      <c r="M48" s="81"/>
      <c r="N48" s="81"/>
      <c r="P48" s="81"/>
      <c r="Q48" s="81"/>
      <c r="R48" s="82"/>
    </row>
    <row r="49" spans="1:18" ht="12.75">
      <c r="A49" s="80"/>
      <c r="B49" s="81"/>
      <c r="C49" s="82"/>
      <c r="D49" s="81"/>
      <c r="E49" s="81"/>
      <c r="F49" s="82"/>
      <c r="G49" s="81"/>
      <c r="H49" s="81"/>
      <c r="I49" s="82"/>
      <c r="J49" s="81"/>
      <c r="K49" s="81"/>
      <c r="L49" s="82"/>
      <c r="M49" s="81"/>
      <c r="N49" s="81"/>
      <c r="P49" s="81"/>
      <c r="Q49" s="81"/>
      <c r="R49" s="82"/>
    </row>
    <row r="50" spans="1:18" ht="12.75">
      <c r="A50" s="80"/>
      <c r="B50" s="81"/>
      <c r="C50" s="82"/>
      <c r="D50" s="81"/>
      <c r="E50" s="81"/>
      <c r="F50" s="82"/>
      <c r="G50" s="81"/>
      <c r="H50" s="81"/>
      <c r="I50" s="82"/>
      <c r="J50" s="81"/>
      <c r="K50" s="81"/>
      <c r="L50" s="82"/>
      <c r="M50" s="81"/>
      <c r="N50" s="81"/>
      <c r="P50" s="81"/>
      <c r="Q50" s="81"/>
      <c r="R50" s="82"/>
    </row>
    <row r="51" spans="1:18" ht="12.75">
      <c r="A51" s="80"/>
      <c r="B51" s="81"/>
      <c r="C51" s="82"/>
      <c r="D51" s="81"/>
      <c r="E51" s="81"/>
      <c r="F51" s="82"/>
      <c r="G51" s="81"/>
      <c r="H51" s="81"/>
      <c r="I51" s="82"/>
      <c r="J51" s="81"/>
      <c r="K51" s="81"/>
      <c r="L51" s="82"/>
      <c r="M51" s="81"/>
      <c r="N51" s="81"/>
      <c r="P51" s="81"/>
      <c r="Q51" s="81"/>
      <c r="R51" s="82"/>
    </row>
    <row r="52" spans="1:18" ht="12.75">
      <c r="A52" s="80"/>
      <c r="B52" s="81"/>
      <c r="C52" s="82"/>
      <c r="D52" s="81"/>
      <c r="E52" s="81"/>
      <c r="F52" s="82"/>
      <c r="G52" s="81"/>
      <c r="H52" s="81"/>
      <c r="I52" s="82"/>
      <c r="J52" s="81"/>
      <c r="K52" s="81"/>
      <c r="L52" s="82"/>
      <c r="M52" s="81"/>
      <c r="N52" s="81"/>
      <c r="P52" s="81"/>
      <c r="Q52" s="81"/>
      <c r="R52" s="82"/>
    </row>
    <row r="53" spans="1:18" ht="12.75">
      <c r="A53" s="80"/>
      <c r="B53" s="81"/>
      <c r="C53" s="82"/>
      <c r="D53" s="81"/>
      <c r="E53" s="81"/>
      <c r="F53" s="82"/>
      <c r="G53" s="81"/>
      <c r="H53" s="81"/>
      <c r="I53" s="82"/>
      <c r="J53" s="81"/>
      <c r="K53" s="81"/>
      <c r="L53" s="82"/>
      <c r="M53" s="81"/>
      <c r="N53" s="81"/>
      <c r="P53" s="81"/>
      <c r="Q53" s="81"/>
      <c r="R53" s="82"/>
    </row>
    <row r="54" spans="1:18" ht="12.75">
      <c r="A54" s="80"/>
      <c r="B54" s="81"/>
      <c r="C54" s="82"/>
      <c r="D54" s="81"/>
      <c r="E54" s="81"/>
      <c r="F54" s="82"/>
      <c r="G54" s="81"/>
      <c r="H54" s="81"/>
      <c r="I54" s="82"/>
      <c r="J54" s="81"/>
      <c r="K54" s="81"/>
      <c r="L54" s="82"/>
      <c r="M54" s="81"/>
      <c r="N54" s="81"/>
      <c r="P54" s="81"/>
      <c r="Q54" s="81"/>
      <c r="R54" s="82"/>
    </row>
    <row r="55" spans="1:18" ht="12.75">
      <c r="A55" s="80"/>
      <c r="B55" s="81"/>
      <c r="C55" s="82"/>
      <c r="D55" s="81"/>
      <c r="E55" s="81"/>
      <c r="F55" s="82"/>
      <c r="G55" s="81"/>
      <c r="H55" s="81"/>
      <c r="I55" s="82"/>
      <c r="J55" s="81"/>
      <c r="K55" s="81"/>
      <c r="L55" s="82"/>
      <c r="M55" s="81"/>
      <c r="N55" s="81"/>
      <c r="P55" s="81"/>
      <c r="Q55" s="81"/>
      <c r="R55" s="82"/>
    </row>
    <row r="56" spans="1:18" ht="12.75">
      <c r="A56" s="80"/>
      <c r="B56" s="81"/>
      <c r="C56" s="82"/>
      <c r="D56" s="81"/>
      <c r="E56" s="81"/>
      <c r="F56" s="82"/>
      <c r="G56" s="81"/>
      <c r="H56" s="81"/>
      <c r="I56" s="82"/>
      <c r="J56" s="81"/>
      <c r="K56" s="81"/>
      <c r="L56" s="82"/>
      <c r="M56" s="81"/>
      <c r="N56" s="81"/>
      <c r="P56" s="81"/>
      <c r="Q56" s="81"/>
      <c r="R56" s="82"/>
    </row>
    <row r="57" spans="1:18" ht="12.75">
      <c r="A57" s="80"/>
      <c r="B57" s="81"/>
      <c r="C57" s="82"/>
      <c r="D57" s="81"/>
      <c r="E57" s="81"/>
      <c r="F57" s="82"/>
      <c r="G57" s="81"/>
      <c r="H57" s="81"/>
      <c r="I57" s="82"/>
      <c r="J57" s="81"/>
      <c r="K57" s="81"/>
      <c r="L57" s="82"/>
      <c r="M57" s="81"/>
      <c r="N57" s="81"/>
      <c r="P57" s="81"/>
      <c r="Q57" s="81"/>
      <c r="R57" s="82"/>
    </row>
    <row r="58" spans="1:18" ht="12.75">
      <c r="A58" s="80"/>
      <c r="B58" s="81"/>
      <c r="C58" s="82"/>
      <c r="D58" s="81"/>
      <c r="E58" s="81"/>
      <c r="F58" s="82"/>
      <c r="G58" s="81"/>
      <c r="H58" s="81"/>
      <c r="I58" s="82"/>
      <c r="J58" s="81"/>
      <c r="K58" s="81"/>
      <c r="L58" s="82"/>
      <c r="M58" s="81"/>
      <c r="N58" s="81"/>
      <c r="P58" s="81"/>
      <c r="Q58" s="81"/>
      <c r="R58" s="82"/>
    </row>
    <row r="59" spans="1:18" ht="12.75">
      <c r="A59" s="80"/>
      <c r="B59" s="81"/>
      <c r="C59" s="82"/>
      <c r="D59" s="81"/>
      <c r="E59" s="81"/>
      <c r="F59" s="82"/>
      <c r="G59" s="81"/>
      <c r="H59" s="81"/>
      <c r="I59" s="82"/>
      <c r="J59" s="81"/>
      <c r="K59" s="81"/>
      <c r="L59" s="82"/>
      <c r="M59" s="81"/>
      <c r="N59" s="81"/>
      <c r="P59" s="81"/>
      <c r="Q59" s="81"/>
      <c r="R59" s="82"/>
    </row>
    <row r="60" spans="1:18" ht="12.75">
      <c r="A60" s="80"/>
      <c r="B60" s="81"/>
      <c r="C60" s="82"/>
      <c r="D60" s="81"/>
      <c r="E60" s="81"/>
      <c r="F60" s="82"/>
      <c r="G60" s="81"/>
      <c r="H60" s="81"/>
      <c r="I60" s="82"/>
      <c r="J60" s="81"/>
      <c r="K60" s="81"/>
      <c r="L60" s="82"/>
      <c r="M60" s="81"/>
      <c r="N60" s="81"/>
      <c r="P60" s="81"/>
      <c r="Q60" s="81"/>
      <c r="R60" s="82"/>
    </row>
    <row r="61" spans="1:18" ht="12.75">
      <c r="A61" s="80"/>
      <c r="B61" s="81"/>
      <c r="C61" s="82"/>
      <c r="D61" s="81"/>
      <c r="E61" s="81"/>
      <c r="F61" s="82"/>
      <c r="G61" s="81"/>
      <c r="H61" s="81"/>
      <c r="I61" s="82"/>
      <c r="J61" s="81"/>
      <c r="K61" s="81"/>
      <c r="L61" s="82"/>
      <c r="M61" s="81"/>
      <c r="N61" s="81"/>
      <c r="P61" s="81"/>
      <c r="Q61" s="81"/>
      <c r="R61" s="82"/>
    </row>
    <row r="62" spans="1:18" ht="12.75">
      <c r="A62" s="80"/>
      <c r="B62" s="81"/>
      <c r="C62" s="82"/>
      <c r="D62" s="81"/>
      <c r="E62" s="81"/>
      <c r="F62" s="82"/>
      <c r="G62" s="81"/>
      <c r="H62" s="81"/>
      <c r="I62" s="82"/>
      <c r="J62" s="81"/>
      <c r="K62" s="81"/>
      <c r="L62" s="82"/>
      <c r="M62" s="81"/>
      <c r="N62" s="81"/>
      <c r="P62" s="81"/>
      <c r="Q62" s="81"/>
      <c r="R62" s="82"/>
    </row>
    <row r="63" spans="1:18" ht="12.75">
      <c r="A63" s="80"/>
      <c r="B63" s="81"/>
      <c r="C63" s="82"/>
      <c r="D63" s="81"/>
      <c r="E63" s="81"/>
      <c r="F63" s="82"/>
      <c r="G63" s="81"/>
      <c r="H63" s="81"/>
      <c r="I63" s="82"/>
      <c r="J63" s="81"/>
      <c r="K63" s="81"/>
      <c r="L63" s="82"/>
      <c r="M63" s="81"/>
      <c r="N63" s="81"/>
      <c r="P63" s="81"/>
      <c r="Q63" s="81"/>
      <c r="R63" s="82"/>
    </row>
    <row r="64" spans="1:18" ht="12.75">
      <c r="A64" s="80"/>
      <c r="B64" s="81"/>
      <c r="C64" s="82"/>
      <c r="D64" s="81"/>
      <c r="E64" s="81"/>
      <c r="F64" s="82"/>
      <c r="G64" s="81"/>
      <c r="H64" s="81"/>
      <c r="I64" s="82"/>
      <c r="J64" s="81"/>
      <c r="K64" s="81"/>
      <c r="L64" s="82"/>
      <c r="M64" s="81"/>
      <c r="N64" s="81"/>
      <c r="P64" s="81"/>
      <c r="Q64" s="81"/>
      <c r="R64" s="82"/>
    </row>
    <row r="65" spans="1:18" ht="12.75">
      <c r="A65" s="80"/>
      <c r="B65" s="81"/>
      <c r="C65" s="82"/>
      <c r="D65" s="81"/>
      <c r="E65" s="81"/>
      <c r="F65" s="82"/>
      <c r="G65" s="81"/>
      <c r="H65" s="81"/>
      <c r="I65" s="82"/>
      <c r="J65" s="81"/>
      <c r="K65" s="81"/>
      <c r="L65" s="82"/>
      <c r="M65" s="81"/>
      <c r="N65" s="81"/>
      <c r="P65" s="81"/>
      <c r="Q65" s="81"/>
      <c r="R65" s="82"/>
    </row>
    <row r="66" spans="1:18" ht="12.75">
      <c r="A66" s="80"/>
      <c r="B66" s="81"/>
      <c r="C66" s="82"/>
      <c r="D66" s="81"/>
      <c r="E66" s="81"/>
      <c r="F66" s="82"/>
      <c r="G66" s="81"/>
      <c r="H66" s="81"/>
      <c r="I66" s="82"/>
      <c r="J66" s="81"/>
      <c r="K66" s="81"/>
      <c r="L66" s="82"/>
      <c r="M66" s="81"/>
      <c r="N66" s="81"/>
      <c r="P66" s="81"/>
      <c r="Q66" s="81"/>
      <c r="R66" s="82"/>
    </row>
    <row r="67" spans="1:18" ht="12.75">
      <c r="A67" s="80"/>
      <c r="B67" s="81"/>
      <c r="C67" s="82"/>
      <c r="D67" s="81"/>
      <c r="E67" s="81"/>
      <c r="F67" s="82"/>
      <c r="G67" s="81"/>
      <c r="H67" s="81"/>
      <c r="I67" s="82"/>
      <c r="J67" s="81"/>
      <c r="K67" s="81"/>
      <c r="L67" s="82"/>
      <c r="M67" s="81"/>
      <c r="N67" s="81"/>
      <c r="P67" s="81"/>
      <c r="Q67" s="81"/>
      <c r="R67" s="82"/>
    </row>
    <row r="68" spans="1:18" ht="12.75">
      <c r="A68" s="80"/>
      <c r="B68" s="81"/>
      <c r="C68" s="82"/>
      <c r="D68" s="81"/>
      <c r="E68" s="81"/>
      <c r="F68" s="82"/>
      <c r="G68" s="81"/>
      <c r="H68" s="81"/>
      <c r="I68" s="82"/>
      <c r="J68" s="81"/>
      <c r="K68" s="81"/>
      <c r="L68" s="82"/>
      <c r="M68" s="81"/>
      <c r="N68" s="81"/>
      <c r="P68" s="81"/>
      <c r="Q68" s="81"/>
      <c r="R68" s="82"/>
    </row>
    <row r="69" spans="1:18" ht="12.75">
      <c r="A69" s="80"/>
      <c r="B69" s="81"/>
      <c r="C69" s="82"/>
      <c r="D69" s="81"/>
      <c r="E69" s="81"/>
      <c r="F69" s="82"/>
      <c r="G69" s="81"/>
      <c r="H69" s="81"/>
      <c r="I69" s="82"/>
      <c r="J69" s="81"/>
      <c r="K69" s="81"/>
      <c r="L69" s="82"/>
      <c r="M69" s="81"/>
      <c r="N69" s="81"/>
      <c r="P69" s="81"/>
      <c r="Q69" s="81"/>
      <c r="R69" s="82"/>
    </row>
    <row r="70" spans="1:18" ht="12.75">
      <c r="A70" s="80"/>
      <c r="B70" s="81"/>
      <c r="C70" s="82"/>
      <c r="D70" s="81"/>
      <c r="E70" s="81"/>
      <c r="F70" s="82"/>
      <c r="G70" s="81"/>
      <c r="H70" s="81"/>
      <c r="I70" s="82"/>
      <c r="J70" s="81"/>
      <c r="K70" s="81"/>
      <c r="L70" s="82"/>
      <c r="M70" s="81"/>
      <c r="N70" s="81"/>
      <c r="P70" s="81"/>
      <c r="Q70" s="81"/>
      <c r="R70" s="82"/>
    </row>
    <row r="71" spans="1:18" ht="12.75">
      <c r="A71" s="80"/>
      <c r="B71" s="81"/>
      <c r="C71" s="82"/>
      <c r="D71" s="81"/>
      <c r="E71" s="81"/>
      <c r="F71" s="82"/>
      <c r="G71" s="81"/>
      <c r="H71" s="81"/>
      <c r="I71" s="82"/>
      <c r="J71" s="81"/>
      <c r="K71" s="81"/>
      <c r="L71" s="82"/>
      <c r="M71" s="81"/>
      <c r="N71" s="81"/>
      <c r="P71" s="81"/>
      <c r="Q71" s="81"/>
      <c r="R71" s="82"/>
    </row>
    <row r="72" spans="1:18" ht="12.75">
      <c r="A72" s="80"/>
      <c r="B72" s="81"/>
      <c r="C72" s="82"/>
      <c r="D72" s="81"/>
      <c r="E72" s="81"/>
      <c r="F72" s="82"/>
      <c r="G72" s="81"/>
      <c r="H72" s="81"/>
      <c r="I72" s="82"/>
      <c r="J72" s="81"/>
      <c r="K72" s="81"/>
      <c r="L72" s="82"/>
      <c r="M72" s="81"/>
      <c r="N72" s="81"/>
      <c r="P72" s="81"/>
      <c r="Q72" s="81"/>
      <c r="R72" s="82"/>
    </row>
    <row r="73" spans="1:18" ht="12.75">
      <c r="A73" s="80"/>
      <c r="B73" s="81"/>
      <c r="C73" s="82"/>
      <c r="D73" s="81"/>
      <c r="E73" s="81"/>
      <c r="F73" s="82"/>
      <c r="G73" s="81"/>
      <c r="H73" s="81"/>
      <c r="I73" s="82"/>
      <c r="J73" s="81"/>
      <c r="K73" s="81"/>
      <c r="L73" s="82"/>
      <c r="M73" s="81"/>
      <c r="N73" s="81"/>
      <c r="P73" s="81"/>
      <c r="Q73" s="81"/>
      <c r="R73" s="82"/>
    </row>
    <row r="74" spans="1:18" ht="12.75">
      <c r="A74" s="80"/>
      <c r="B74" s="81"/>
      <c r="C74" s="82"/>
      <c r="D74" s="81"/>
      <c r="E74" s="81"/>
      <c r="F74" s="82"/>
      <c r="G74" s="81"/>
      <c r="H74" s="81"/>
      <c r="I74" s="82"/>
      <c r="J74" s="81"/>
      <c r="K74" s="81"/>
      <c r="L74" s="82"/>
      <c r="M74" s="81"/>
      <c r="N74" s="81"/>
      <c r="P74" s="81"/>
      <c r="Q74" s="81"/>
      <c r="R74" s="82"/>
    </row>
    <row r="75" spans="1:18" ht="12.75">
      <c r="A75" s="80"/>
      <c r="B75" s="81"/>
      <c r="C75" s="82"/>
      <c r="D75" s="81"/>
      <c r="E75" s="81"/>
      <c r="F75" s="82"/>
      <c r="G75" s="81"/>
      <c r="H75" s="81"/>
      <c r="I75" s="82"/>
      <c r="J75" s="81"/>
      <c r="K75" s="81"/>
      <c r="L75" s="82"/>
      <c r="M75" s="81"/>
      <c r="N75" s="81"/>
      <c r="P75" s="81"/>
      <c r="Q75" s="81"/>
      <c r="R75" s="82"/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Footer>&amp;L&amp;8Market Information and Analysis
London Stock Exchange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30"/>
  <sheetViews>
    <sheetView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4.3359375" style="142" customWidth="1"/>
    <col min="2" max="2" width="4.99609375" style="39" customWidth="1"/>
    <col min="3" max="3" width="7.88671875" style="135" customWidth="1"/>
    <col min="4" max="4" width="0.78125" style="135" customWidth="1"/>
    <col min="5" max="5" width="4.5546875" style="39" customWidth="1"/>
    <col min="6" max="6" width="8.77734375" style="135" customWidth="1"/>
    <col min="7" max="7" width="0.88671875" style="135" customWidth="1"/>
    <col min="8" max="8" width="4.5546875" style="39" customWidth="1"/>
    <col min="9" max="9" width="7.77734375" style="135" customWidth="1"/>
    <col min="10" max="10" width="0.671875" style="135" customWidth="1"/>
    <col min="11" max="11" width="4.3359375" style="39" customWidth="1"/>
    <col min="12" max="12" width="7.99609375" style="135" customWidth="1"/>
    <col min="13" max="13" width="0.9921875" style="135" customWidth="1"/>
    <col min="14" max="14" width="4.6640625" style="39" customWidth="1"/>
    <col min="15" max="15" width="8.99609375" style="135" customWidth="1"/>
    <col min="16" max="16" width="9.88671875" style="83" bestFit="1" customWidth="1"/>
    <col min="17" max="20" width="8.88671875" style="404" customWidth="1"/>
    <col min="21" max="21" width="7.88671875" style="83" bestFit="1" customWidth="1"/>
    <col min="22" max="22" width="6.77734375" style="83" customWidth="1"/>
    <col min="23" max="16384" width="8.88671875" style="83" customWidth="1"/>
  </cols>
  <sheetData>
    <row r="1" spans="1:20" s="120" customFormat="1" ht="15.75">
      <c r="A1" s="131" t="s">
        <v>164</v>
      </c>
      <c r="C1" s="132"/>
      <c r="D1" s="132"/>
      <c r="E1" s="81"/>
      <c r="F1" s="133"/>
      <c r="G1" s="132"/>
      <c r="H1" s="81"/>
      <c r="I1" s="133"/>
      <c r="J1" s="132"/>
      <c r="K1" s="81"/>
      <c r="L1" s="133"/>
      <c r="M1" s="132"/>
      <c r="N1" s="81"/>
      <c r="O1" s="133"/>
      <c r="Q1" s="403"/>
      <c r="R1" s="403"/>
      <c r="S1" s="403"/>
      <c r="T1" s="403"/>
    </row>
    <row r="2" spans="1:20" s="120" customFormat="1" ht="12.7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133"/>
      <c r="Q2" s="403"/>
      <c r="R2" s="403"/>
      <c r="S2" s="403"/>
      <c r="T2" s="403"/>
    </row>
    <row r="3" ht="12.75">
      <c r="A3" s="134" t="s">
        <v>92</v>
      </c>
    </row>
    <row r="4" ht="12.75">
      <c r="A4" s="134"/>
    </row>
    <row r="5" spans="1:20" s="124" customFormat="1" ht="15.75">
      <c r="A5" s="136"/>
      <c r="B5" s="65" t="s">
        <v>88</v>
      </c>
      <c r="C5" s="137"/>
      <c r="D5" s="138"/>
      <c r="E5" s="65" t="s">
        <v>89</v>
      </c>
      <c r="F5" s="137"/>
      <c r="G5" s="138"/>
      <c r="H5" s="65" t="s">
        <v>93</v>
      </c>
      <c r="I5" s="137"/>
      <c r="J5" s="138"/>
      <c r="K5" s="65" t="s">
        <v>94</v>
      </c>
      <c r="L5" s="137"/>
      <c r="M5" s="138"/>
      <c r="N5" s="208" t="s">
        <v>95</v>
      </c>
      <c r="O5" s="209"/>
      <c r="P5" s="305"/>
      <c r="Q5" s="405"/>
      <c r="R5" s="405"/>
      <c r="S5" s="405"/>
      <c r="T5" s="405"/>
    </row>
    <row r="6" spans="1:20" s="124" customFormat="1" ht="12.75">
      <c r="A6" s="136"/>
      <c r="B6" s="57"/>
      <c r="C6" s="141" t="s">
        <v>53</v>
      </c>
      <c r="D6" s="133"/>
      <c r="E6" s="57"/>
      <c r="F6" s="141" t="s">
        <v>53</v>
      </c>
      <c r="G6" s="133"/>
      <c r="H6" s="57"/>
      <c r="I6" s="141" t="s">
        <v>53</v>
      </c>
      <c r="J6" s="133"/>
      <c r="K6" s="57"/>
      <c r="L6" s="141" t="s">
        <v>53</v>
      </c>
      <c r="M6" s="133"/>
      <c r="N6" s="57"/>
      <c r="O6" s="141" t="s">
        <v>53</v>
      </c>
      <c r="Q6" s="405"/>
      <c r="R6" s="405"/>
      <c r="S6" s="405"/>
      <c r="T6" s="405"/>
    </row>
    <row r="7" spans="3:22" ht="12.75">
      <c r="C7" s="143" t="s">
        <v>54</v>
      </c>
      <c r="D7" s="143"/>
      <c r="F7" s="143" t="s">
        <v>54</v>
      </c>
      <c r="G7" s="143"/>
      <c r="I7" s="143" t="s">
        <v>54</v>
      </c>
      <c r="J7" s="143"/>
      <c r="L7" s="143" t="s">
        <v>54</v>
      </c>
      <c r="M7" s="143"/>
      <c r="O7" s="143" t="s">
        <v>54</v>
      </c>
      <c r="Q7" s="394"/>
      <c r="R7" s="406"/>
      <c r="S7" s="406" t="s">
        <v>172</v>
      </c>
      <c r="T7" s="406"/>
      <c r="U7" s="11"/>
      <c r="V7" s="11"/>
    </row>
    <row r="8" spans="1:22" s="116" customFormat="1" ht="12.75">
      <c r="A8" s="144" t="s">
        <v>0</v>
      </c>
      <c r="B8" s="122" t="s">
        <v>55</v>
      </c>
      <c r="C8" s="145" t="s">
        <v>10</v>
      </c>
      <c r="D8" s="145"/>
      <c r="E8" s="122" t="s">
        <v>55</v>
      </c>
      <c r="F8" s="145" t="s">
        <v>10</v>
      </c>
      <c r="G8" s="145"/>
      <c r="H8" s="122" t="s">
        <v>55</v>
      </c>
      <c r="I8" s="145" t="s">
        <v>10</v>
      </c>
      <c r="J8" s="145"/>
      <c r="K8" s="122" t="s">
        <v>55</v>
      </c>
      <c r="L8" s="145" t="s">
        <v>10</v>
      </c>
      <c r="M8" s="145"/>
      <c r="N8" s="122" t="s">
        <v>55</v>
      </c>
      <c r="O8" s="145" t="s">
        <v>10</v>
      </c>
      <c r="Q8" s="394" t="s">
        <v>7</v>
      </c>
      <c r="R8" s="394" t="s">
        <v>173</v>
      </c>
      <c r="S8" s="394" t="s">
        <v>158</v>
      </c>
      <c r="T8" s="394" t="s">
        <v>68</v>
      </c>
      <c r="U8" s="402"/>
      <c r="V8" s="11"/>
    </row>
    <row r="9" spans="1:22" s="116" customFormat="1" ht="12.75">
      <c r="A9" s="146"/>
      <c r="B9" s="118"/>
      <c r="C9" s="147"/>
      <c r="D9" s="147"/>
      <c r="E9" s="118"/>
      <c r="F9" s="147"/>
      <c r="G9" s="147"/>
      <c r="H9" s="118"/>
      <c r="I9" s="147"/>
      <c r="J9" s="147"/>
      <c r="K9" s="118"/>
      <c r="L9" s="147"/>
      <c r="M9" s="147"/>
      <c r="N9" s="118"/>
      <c r="O9" s="147"/>
      <c r="P9" s="285"/>
      <c r="Q9" s="407">
        <v>25933</v>
      </c>
      <c r="R9" s="408">
        <v>95</v>
      </c>
      <c r="S9" s="408">
        <v>16</v>
      </c>
      <c r="T9" s="394">
        <f>SUM(R9+S9)</f>
        <v>111</v>
      </c>
      <c r="U9" s="402"/>
      <c r="V9" s="11"/>
    </row>
    <row r="10" spans="1:22" s="116" customFormat="1" ht="12.75">
      <c r="A10" s="136" t="s">
        <v>96</v>
      </c>
      <c r="B10" s="118"/>
      <c r="C10" s="147"/>
      <c r="D10" s="147"/>
      <c r="E10" s="118"/>
      <c r="F10" s="147"/>
      <c r="G10" s="147"/>
      <c r="H10" s="118"/>
      <c r="I10" s="147"/>
      <c r="J10" s="147"/>
      <c r="K10" s="118"/>
      <c r="L10" s="147"/>
      <c r="M10" s="147"/>
      <c r="N10" s="118"/>
      <c r="O10" s="147"/>
      <c r="Q10" s="407">
        <v>26298</v>
      </c>
      <c r="R10" s="408">
        <v>117</v>
      </c>
      <c r="S10" s="408">
        <v>28</v>
      </c>
      <c r="T10" s="394">
        <f aca="true" t="shared" si="0" ref="T10:T39">SUM(R10+S10)</f>
        <v>145</v>
      </c>
      <c r="U10" s="402"/>
      <c r="V10" s="11"/>
    </row>
    <row r="11" spans="17:22" ht="12.75">
      <c r="Q11" s="407">
        <v>26664</v>
      </c>
      <c r="R11" s="408">
        <v>205</v>
      </c>
      <c r="S11" s="408">
        <v>40</v>
      </c>
      <c r="T11" s="394">
        <f t="shared" si="0"/>
        <v>245</v>
      </c>
      <c r="U11" s="402"/>
      <c r="V11" s="11"/>
    </row>
    <row r="12" spans="1:22" ht="12.75">
      <c r="A12" s="142" t="s">
        <v>97</v>
      </c>
      <c r="B12" s="205">
        <v>26</v>
      </c>
      <c r="C12" s="206" t="s">
        <v>44</v>
      </c>
      <c r="D12" s="206"/>
      <c r="E12" s="205">
        <v>11</v>
      </c>
      <c r="F12" s="206" t="s">
        <v>44</v>
      </c>
      <c r="G12" s="206"/>
      <c r="H12" s="205">
        <v>29</v>
      </c>
      <c r="I12" s="213" t="s">
        <v>44</v>
      </c>
      <c r="J12" s="206"/>
      <c r="K12" s="205">
        <v>29</v>
      </c>
      <c r="L12" s="213" t="s">
        <v>44</v>
      </c>
      <c r="N12" s="39">
        <v>95</v>
      </c>
      <c r="O12" s="40" t="s">
        <v>44</v>
      </c>
      <c r="P12" s="218"/>
      <c r="Q12" s="407">
        <v>27029</v>
      </c>
      <c r="R12" s="408">
        <v>102</v>
      </c>
      <c r="S12" s="408">
        <v>51</v>
      </c>
      <c r="T12" s="394">
        <f t="shared" si="0"/>
        <v>153</v>
      </c>
      <c r="U12" s="402"/>
      <c r="V12" s="11"/>
    </row>
    <row r="13" spans="1:22" ht="12.75">
      <c r="A13" s="142" t="s">
        <v>98</v>
      </c>
      <c r="B13" s="205">
        <v>20</v>
      </c>
      <c r="C13" s="206" t="s">
        <v>44</v>
      </c>
      <c r="D13" s="206"/>
      <c r="E13" s="205">
        <v>32</v>
      </c>
      <c r="F13" s="206" t="s">
        <v>44</v>
      </c>
      <c r="G13" s="206"/>
      <c r="H13" s="205">
        <v>21</v>
      </c>
      <c r="I13" s="213" t="s">
        <v>44</v>
      </c>
      <c r="J13" s="206"/>
      <c r="K13" s="205">
        <v>44</v>
      </c>
      <c r="L13" s="213" t="s">
        <v>44</v>
      </c>
      <c r="N13" s="39">
        <v>117</v>
      </c>
      <c r="O13" s="40" t="s">
        <v>44</v>
      </c>
      <c r="P13" s="218"/>
      <c r="Q13" s="407">
        <v>27394</v>
      </c>
      <c r="R13" s="408">
        <v>14</v>
      </c>
      <c r="S13" s="408">
        <v>17</v>
      </c>
      <c r="T13" s="394">
        <f t="shared" si="0"/>
        <v>31</v>
      </c>
      <c r="U13" s="402"/>
      <c r="V13" s="11"/>
    </row>
    <row r="14" spans="1:22" ht="12.75">
      <c r="A14" s="142" t="s">
        <v>99</v>
      </c>
      <c r="B14" s="205">
        <v>41</v>
      </c>
      <c r="C14" s="206" t="s">
        <v>58</v>
      </c>
      <c r="D14" s="206"/>
      <c r="E14" s="205">
        <v>63</v>
      </c>
      <c r="F14" s="213">
        <v>145.716</v>
      </c>
      <c r="G14" s="206"/>
      <c r="H14" s="205">
        <v>49</v>
      </c>
      <c r="I14" s="213">
        <v>61.446</v>
      </c>
      <c r="J14" s="206"/>
      <c r="K14" s="205">
        <v>52</v>
      </c>
      <c r="L14" s="213">
        <v>69.92</v>
      </c>
      <c r="N14" s="39">
        <v>205</v>
      </c>
      <c r="O14" s="40">
        <v>277.082</v>
      </c>
      <c r="P14" s="218"/>
      <c r="Q14" s="407">
        <v>27759</v>
      </c>
      <c r="R14" s="408">
        <v>19</v>
      </c>
      <c r="S14" s="408">
        <v>10</v>
      </c>
      <c r="T14" s="394">
        <f t="shared" si="0"/>
        <v>29</v>
      </c>
      <c r="U14" s="402"/>
      <c r="V14" s="11"/>
    </row>
    <row r="15" spans="1:22" ht="12.75">
      <c r="A15" s="142" t="s">
        <v>69</v>
      </c>
      <c r="B15" s="205">
        <v>25</v>
      </c>
      <c r="C15" s="206">
        <v>52.942</v>
      </c>
      <c r="D15" s="206"/>
      <c r="E15" s="205">
        <v>43</v>
      </c>
      <c r="F15" s="213">
        <v>54.702</v>
      </c>
      <c r="G15" s="206"/>
      <c r="H15" s="205">
        <v>17</v>
      </c>
      <c r="I15" s="213">
        <v>21.048</v>
      </c>
      <c r="J15" s="206"/>
      <c r="K15" s="205">
        <v>17</v>
      </c>
      <c r="L15" s="213">
        <v>22.66</v>
      </c>
      <c r="N15" s="39">
        <v>102</v>
      </c>
      <c r="O15" s="40">
        <v>151.352</v>
      </c>
      <c r="P15" s="218"/>
      <c r="Q15" s="407">
        <v>28125</v>
      </c>
      <c r="R15" s="408">
        <v>18</v>
      </c>
      <c r="S15" s="408">
        <v>19</v>
      </c>
      <c r="T15" s="394">
        <f t="shared" si="0"/>
        <v>37</v>
      </c>
      <c r="U15" s="402"/>
      <c r="V15" s="11"/>
    </row>
    <row r="16" spans="1:22" ht="12.75">
      <c r="A16" s="142" t="s">
        <v>71</v>
      </c>
      <c r="B16" s="205">
        <v>2</v>
      </c>
      <c r="C16" s="213">
        <v>0.095</v>
      </c>
      <c r="D16" s="206"/>
      <c r="E16" s="205">
        <v>6</v>
      </c>
      <c r="F16" s="213" t="s">
        <v>58</v>
      </c>
      <c r="G16" s="206"/>
      <c r="H16" s="205">
        <v>2</v>
      </c>
      <c r="I16" s="213">
        <v>15</v>
      </c>
      <c r="J16" s="206"/>
      <c r="K16" s="205">
        <v>4</v>
      </c>
      <c r="L16" s="213" t="s">
        <v>58</v>
      </c>
      <c r="N16" s="39">
        <v>14</v>
      </c>
      <c r="O16" s="40">
        <v>15.095</v>
      </c>
      <c r="P16" s="218"/>
      <c r="Q16" s="407">
        <v>28490</v>
      </c>
      <c r="R16" s="408">
        <v>24</v>
      </c>
      <c r="S16" s="408">
        <v>15</v>
      </c>
      <c r="T16" s="394">
        <f t="shared" si="0"/>
        <v>39</v>
      </c>
      <c r="U16" s="402"/>
      <c r="V16" s="11"/>
    </row>
    <row r="17" spans="1:22" ht="12.75">
      <c r="A17" s="142" t="s">
        <v>72</v>
      </c>
      <c r="B17" s="205">
        <v>2</v>
      </c>
      <c r="C17" s="213">
        <v>74.625</v>
      </c>
      <c r="D17" s="206"/>
      <c r="E17" s="205">
        <v>5</v>
      </c>
      <c r="F17" s="213">
        <v>6</v>
      </c>
      <c r="G17" s="206"/>
      <c r="H17" s="205">
        <v>6</v>
      </c>
      <c r="I17" s="213">
        <v>9.914</v>
      </c>
      <c r="J17" s="206"/>
      <c r="K17" s="205">
        <v>6</v>
      </c>
      <c r="L17" s="213" t="s">
        <v>58</v>
      </c>
      <c r="N17" s="39">
        <v>19</v>
      </c>
      <c r="O17" s="40">
        <v>90.539</v>
      </c>
      <c r="P17" s="218"/>
      <c r="Q17" s="407">
        <v>28855</v>
      </c>
      <c r="R17" s="408">
        <v>35</v>
      </c>
      <c r="S17" s="408">
        <v>8</v>
      </c>
      <c r="T17" s="394">
        <f t="shared" si="0"/>
        <v>43</v>
      </c>
      <c r="U17" s="402"/>
      <c r="V17" s="11"/>
    </row>
    <row r="18" spans="1:22" ht="12.75">
      <c r="A18" s="142" t="s">
        <v>73</v>
      </c>
      <c r="B18" s="205">
        <v>3</v>
      </c>
      <c r="C18" s="213">
        <v>10.875</v>
      </c>
      <c r="D18" s="206"/>
      <c r="E18" s="205">
        <v>6</v>
      </c>
      <c r="F18" s="213">
        <v>10.03</v>
      </c>
      <c r="G18" s="206"/>
      <c r="H18" s="205">
        <v>5</v>
      </c>
      <c r="I18" s="213">
        <v>119.506</v>
      </c>
      <c r="J18" s="206"/>
      <c r="K18" s="205">
        <v>4</v>
      </c>
      <c r="L18" s="213" t="s">
        <v>58</v>
      </c>
      <c r="N18" s="39">
        <v>18</v>
      </c>
      <c r="O18" s="40">
        <v>140.411</v>
      </c>
      <c r="P18" s="218"/>
      <c r="Q18" s="407">
        <v>29220</v>
      </c>
      <c r="R18" s="408">
        <v>49</v>
      </c>
      <c r="S18" s="408">
        <v>15</v>
      </c>
      <c r="T18" s="394">
        <f t="shared" si="0"/>
        <v>64</v>
      </c>
      <c r="U18" s="402"/>
      <c r="V18" s="11"/>
    </row>
    <row r="19" spans="1:22" ht="12.75">
      <c r="A19" s="142" t="s">
        <v>74</v>
      </c>
      <c r="B19" s="205">
        <v>4</v>
      </c>
      <c r="C19" s="213" t="s">
        <v>58</v>
      </c>
      <c r="D19" s="206"/>
      <c r="E19" s="205">
        <v>5</v>
      </c>
      <c r="F19" s="213">
        <v>10.311</v>
      </c>
      <c r="G19" s="206"/>
      <c r="H19" s="205">
        <v>7</v>
      </c>
      <c r="I19" s="213">
        <v>80.594</v>
      </c>
      <c r="J19" s="206"/>
      <c r="K19" s="205">
        <v>8</v>
      </c>
      <c r="L19" s="213">
        <v>13.657</v>
      </c>
      <c r="N19" s="39">
        <v>24</v>
      </c>
      <c r="O19" s="40">
        <v>104.562</v>
      </c>
      <c r="P19" s="218"/>
      <c r="Q19" s="407">
        <v>29586</v>
      </c>
      <c r="R19" s="408">
        <v>35</v>
      </c>
      <c r="S19" s="408">
        <v>28</v>
      </c>
      <c r="T19" s="394">
        <f t="shared" si="0"/>
        <v>63</v>
      </c>
      <c r="U19" s="402"/>
      <c r="V19" s="11"/>
    </row>
    <row r="20" spans="1:22" ht="12.75">
      <c r="A20" s="142" t="s">
        <v>75</v>
      </c>
      <c r="B20" s="205">
        <v>4</v>
      </c>
      <c r="C20" s="213">
        <v>6.8</v>
      </c>
      <c r="D20" s="206"/>
      <c r="E20" s="205">
        <v>5</v>
      </c>
      <c r="F20" s="213">
        <v>21.239</v>
      </c>
      <c r="G20" s="206"/>
      <c r="H20" s="205">
        <v>16</v>
      </c>
      <c r="I20" s="213">
        <v>21.963</v>
      </c>
      <c r="J20" s="206"/>
      <c r="K20" s="205">
        <v>10</v>
      </c>
      <c r="L20" s="213">
        <v>13.828</v>
      </c>
      <c r="N20" s="39">
        <v>35</v>
      </c>
      <c r="O20" s="40">
        <v>63.83</v>
      </c>
      <c r="P20" s="218"/>
      <c r="Q20" s="407">
        <v>29951</v>
      </c>
      <c r="R20" s="408">
        <v>63</v>
      </c>
      <c r="S20" s="408">
        <v>28</v>
      </c>
      <c r="T20" s="394">
        <f t="shared" si="0"/>
        <v>91</v>
      </c>
      <c r="U20" s="402"/>
      <c r="V20" s="11"/>
    </row>
    <row r="21" spans="1:22" ht="12.75">
      <c r="A21" s="142" t="s">
        <v>76</v>
      </c>
      <c r="B21" s="205">
        <v>8</v>
      </c>
      <c r="C21" s="213">
        <v>7.514</v>
      </c>
      <c r="D21" s="206"/>
      <c r="E21" s="205">
        <v>16</v>
      </c>
      <c r="F21" s="213">
        <v>34.707</v>
      </c>
      <c r="G21" s="206"/>
      <c r="H21" s="205">
        <v>13</v>
      </c>
      <c r="I21" s="213">
        <v>5.519</v>
      </c>
      <c r="J21" s="206"/>
      <c r="K21" s="205">
        <v>12</v>
      </c>
      <c r="L21" s="213">
        <v>53.321</v>
      </c>
      <c r="N21" s="39">
        <v>49</v>
      </c>
      <c r="O21" s="40">
        <v>101.061</v>
      </c>
      <c r="P21" s="218"/>
      <c r="Q21" s="407">
        <v>30316</v>
      </c>
      <c r="R21" s="408">
        <v>59</v>
      </c>
      <c r="S21" s="408">
        <v>21</v>
      </c>
      <c r="T21" s="394">
        <f t="shared" si="0"/>
        <v>80</v>
      </c>
      <c r="U21" s="402"/>
      <c r="V21" s="11"/>
    </row>
    <row r="22" spans="1:22" ht="12.75">
      <c r="A22" s="142" t="s">
        <v>77</v>
      </c>
      <c r="B22" s="205">
        <v>6</v>
      </c>
      <c r="C22" s="213">
        <v>2.108</v>
      </c>
      <c r="D22" s="206"/>
      <c r="E22" s="205">
        <v>13</v>
      </c>
      <c r="F22" s="213">
        <v>49.498</v>
      </c>
      <c r="G22" s="206"/>
      <c r="H22" s="205">
        <v>8</v>
      </c>
      <c r="I22" s="213">
        <v>178.317</v>
      </c>
      <c r="J22" s="206"/>
      <c r="K22" s="205">
        <v>8</v>
      </c>
      <c r="L22" s="213">
        <v>10.825</v>
      </c>
      <c r="N22" s="39">
        <v>35</v>
      </c>
      <c r="O22" s="40">
        <v>240.748</v>
      </c>
      <c r="P22" s="218"/>
      <c r="Q22" s="407">
        <v>30681</v>
      </c>
      <c r="R22" s="408">
        <v>79</v>
      </c>
      <c r="S22" s="408">
        <v>36</v>
      </c>
      <c r="T22" s="394">
        <f t="shared" si="0"/>
        <v>115</v>
      </c>
      <c r="U22" s="402"/>
      <c r="V22" s="11"/>
    </row>
    <row r="23" spans="1:22" ht="12.75">
      <c r="A23" s="142" t="s">
        <v>78</v>
      </c>
      <c r="B23" s="205">
        <v>14</v>
      </c>
      <c r="C23" s="213">
        <v>184.726</v>
      </c>
      <c r="D23" s="206"/>
      <c r="E23" s="205">
        <v>14</v>
      </c>
      <c r="F23" s="213">
        <v>114.616</v>
      </c>
      <c r="G23" s="206"/>
      <c r="H23" s="205">
        <v>17</v>
      </c>
      <c r="I23" s="213">
        <v>63.279</v>
      </c>
      <c r="J23" s="206"/>
      <c r="K23" s="205">
        <v>18</v>
      </c>
      <c r="L23" s="213">
        <v>268.7</v>
      </c>
      <c r="N23" s="39">
        <v>63</v>
      </c>
      <c r="O23" s="40">
        <v>631.3209999999999</v>
      </c>
      <c r="P23" s="218"/>
      <c r="Q23" s="407">
        <v>31047</v>
      </c>
      <c r="R23" s="408">
        <v>87</v>
      </c>
      <c r="S23" s="408">
        <v>84</v>
      </c>
      <c r="T23" s="394">
        <f t="shared" si="0"/>
        <v>171</v>
      </c>
      <c r="U23" s="402"/>
      <c r="V23" s="11"/>
    </row>
    <row r="24" spans="1:22" ht="12.75">
      <c r="A24" s="142" t="s">
        <v>79</v>
      </c>
      <c r="B24" s="205">
        <v>14</v>
      </c>
      <c r="C24" s="213">
        <v>84.076</v>
      </c>
      <c r="D24" s="206"/>
      <c r="E24" s="205">
        <v>14</v>
      </c>
      <c r="F24" s="213">
        <v>300.78</v>
      </c>
      <c r="G24" s="206"/>
      <c r="H24" s="205">
        <v>15</v>
      </c>
      <c r="I24" s="213">
        <v>26.91</v>
      </c>
      <c r="J24" s="206"/>
      <c r="K24" s="205">
        <v>16</v>
      </c>
      <c r="L24" s="213">
        <v>756.721</v>
      </c>
      <c r="N24" s="39">
        <v>59</v>
      </c>
      <c r="O24" s="40">
        <v>1168.487</v>
      </c>
      <c r="P24" s="218"/>
      <c r="Q24" s="407">
        <v>31412</v>
      </c>
      <c r="R24" s="408">
        <v>80</v>
      </c>
      <c r="S24" s="408">
        <v>18</v>
      </c>
      <c r="T24" s="394">
        <f t="shared" si="0"/>
        <v>98</v>
      </c>
      <c r="U24" s="402"/>
      <c r="V24" s="11"/>
    </row>
    <row r="25" spans="1:22" ht="12.75">
      <c r="A25" s="142" t="s">
        <v>80</v>
      </c>
      <c r="B25" s="205">
        <v>6</v>
      </c>
      <c r="C25" s="213">
        <v>45.282</v>
      </c>
      <c r="D25" s="206"/>
      <c r="E25" s="205">
        <v>21</v>
      </c>
      <c r="F25" s="213">
        <v>633.648</v>
      </c>
      <c r="G25" s="206"/>
      <c r="H25" s="205">
        <v>28</v>
      </c>
      <c r="I25" s="213">
        <v>639.255</v>
      </c>
      <c r="J25" s="206"/>
      <c r="K25" s="205">
        <v>24</v>
      </c>
      <c r="L25" s="213">
        <v>273.379</v>
      </c>
      <c r="N25" s="39">
        <v>79</v>
      </c>
      <c r="O25" s="40">
        <v>1591.5639999999999</v>
      </c>
      <c r="P25" s="218"/>
      <c r="Q25" s="407">
        <v>31777</v>
      </c>
      <c r="R25" s="408">
        <v>136</v>
      </c>
      <c r="S25" s="408">
        <v>33</v>
      </c>
      <c r="T25" s="394">
        <f t="shared" si="0"/>
        <v>169</v>
      </c>
      <c r="U25" s="402"/>
      <c r="V25" s="11"/>
    </row>
    <row r="26" spans="1:22" ht="12.75">
      <c r="A26" s="142" t="s">
        <v>81</v>
      </c>
      <c r="B26" s="205">
        <v>16</v>
      </c>
      <c r="C26" s="213">
        <v>165.232</v>
      </c>
      <c r="D26" s="206"/>
      <c r="E26" s="205">
        <v>26</v>
      </c>
      <c r="F26" s="213">
        <v>1270.785</v>
      </c>
      <c r="G26" s="206"/>
      <c r="H26" s="205">
        <v>17</v>
      </c>
      <c r="I26" s="213">
        <v>319.691</v>
      </c>
      <c r="J26" s="206"/>
      <c r="K26" s="205">
        <v>28</v>
      </c>
      <c r="L26" s="213">
        <v>4194.45</v>
      </c>
      <c r="N26" s="39">
        <v>87</v>
      </c>
      <c r="O26" s="40">
        <v>5950.157999999999</v>
      </c>
      <c r="P26" s="218"/>
      <c r="Q26" s="407">
        <v>32142</v>
      </c>
      <c r="R26" s="408">
        <v>155</v>
      </c>
      <c r="S26" s="408">
        <v>34</v>
      </c>
      <c r="T26" s="394">
        <f t="shared" si="0"/>
        <v>189</v>
      </c>
      <c r="U26" s="402"/>
      <c r="V26" s="11"/>
    </row>
    <row r="27" spans="1:22" ht="12.75">
      <c r="A27" s="142" t="s">
        <v>82</v>
      </c>
      <c r="B27" s="205">
        <v>8</v>
      </c>
      <c r="C27" s="213">
        <v>166.623</v>
      </c>
      <c r="D27" s="206"/>
      <c r="E27" s="205">
        <v>25</v>
      </c>
      <c r="F27" s="213">
        <v>632.061</v>
      </c>
      <c r="G27" s="206"/>
      <c r="H27" s="205">
        <v>15</v>
      </c>
      <c r="I27" s="213">
        <v>221.192</v>
      </c>
      <c r="J27" s="206"/>
      <c r="K27" s="205">
        <v>32</v>
      </c>
      <c r="L27" s="213">
        <v>442.35</v>
      </c>
      <c r="N27" s="39">
        <v>80</v>
      </c>
      <c r="O27" s="40">
        <v>1462.226</v>
      </c>
      <c r="P27" s="218"/>
      <c r="Q27" s="407">
        <v>32508</v>
      </c>
      <c r="R27" s="408">
        <v>129</v>
      </c>
      <c r="S27" s="408">
        <v>34</v>
      </c>
      <c r="T27" s="394">
        <f t="shared" si="0"/>
        <v>163</v>
      </c>
      <c r="U27" s="402"/>
      <c r="V27" s="11"/>
    </row>
    <row r="28" spans="1:22" ht="12.75">
      <c r="A28" s="142" t="s">
        <v>83</v>
      </c>
      <c r="B28" s="205">
        <v>22</v>
      </c>
      <c r="C28" s="213">
        <v>837.723</v>
      </c>
      <c r="D28" s="206"/>
      <c r="E28" s="205">
        <v>35</v>
      </c>
      <c r="F28" s="213">
        <v>236.432</v>
      </c>
      <c r="G28" s="206"/>
      <c r="H28" s="205">
        <v>38</v>
      </c>
      <c r="I28" s="213">
        <v>392.455</v>
      </c>
      <c r="J28" s="206"/>
      <c r="K28" s="205">
        <v>41</v>
      </c>
      <c r="L28" s="213">
        <v>7407.574</v>
      </c>
      <c r="N28" s="39">
        <v>136</v>
      </c>
      <c r="O28" s="40">
        <v>8874.184</v>
      </c>
      <c r="P28" s="218"/>
      <c r="Q28" s="407">
        <v>32873</v>
      </c>
      <c r="R28" s="408">
        <v>110</v>
      </c>
      <c r="S28" s="408">
        <v>49</v>
      </c>
      <c r="T28" s="394">
        <f t="shared" si="0"/>
        <v>159</v>
      </c>
      <c r="U28" s="402"/>
      <c r="V28" s="11"/>
    </row>
    <row r="29" spans="1:22" ht="12.75">
      <c r="A29" s="142" t="s">
        <v>84</v>
      </c>
      <c r="B29" s="205">
        <v>25</v>
      </c>
      <c r="C29" s="213">
        <v>1062.667</v>
      </c>
      <c r="D29" s="206"/>
      <c r="E29" s="205">
        <v>54</v>
      </c>
      <c r="F29" s="213">
        <v>1641.564</v>
      </c>
      <c r="G29" s="206"/>
      <c r="H29" s="205">
        <v>44</v>
      </c>
      <c r="I29" s="213">
        <v>1415.965</v>
      </c>
      <c r="J29" s="206"/>
      <c r="K29" s="205">
        <v>32</v>
      </c>
      <c r="L29" s="213">
        <v>882.163</v>
      </c>
      <c r="N29" s="39">
        <v>155</v>
      </c>
      <c r="O29" s="40">
        <v>5002.359</v>
      </c>
      <c r="P29" s="218"/>
      <c r="Q29" s="407">
        <v>33238</v>
      </c>
      <c r="R29" s="408">
        <v>120</v>
      </c>
      <c r="S29" s="408">
        <v>38</v>
      </c>
      <c r="T29" s="394">
        <f t="shared" si="0"/>
        <v>158</v>
      </c>
      <c r="U29" s="402"/>
      <c r="V29" s="11"/>
    </row>
    <row r="30" spans="1:22" ht="12.75">
      <c r="A30" s="142" t="s">
        <v>85</v>
      </c>
      <c r="B30" s="205">
        <v>20</v>
      </c>
      <c r="C30" s="213">
        <v>185.876</v>
      </c>
      <c r="D30" s="206"/>
      <c r="E30" s="205">
        <v>47</v>
      </c>
      <c r="F30" s="213">
        <v>441.32</v>
      </c>
      <c r="G30" s="206"/>
      <c r="H30" s="205">
        <v>35</v>
      </c>
      <c r="I30" s="213">
        <v>149.782</v>
      </c>
      <c r="J30" s="206"/>
      <c r="K30" s="205">
        <v>27</v>
      </c>
      <c r="L30" s="213">
        <v>3012.901</v>
      </c>
      <c r="N30" s="39">
        <v>129</v>
      </c>
      <c r="O30" s="40">
        <v>3789.879</v>
      </c>
      <c r="P30" s="218"/>
      <c r="Q30" s="407">
        <v>33603</v>
      </c>
      <c r="R30" s="408">
        <v>101</v>
      </c>
      <c r="S30" s="408">
        <v>20</v>
      </c>
      <c r="T30" s="394">
        <f t="shared" si="0"/>
        <v>121</v>
      </c>
      <c r="U30" s="402"/>
      <c r="V30" s="11"/>
    </row>
    <row r="31" spans="1:22" ht="12.75">
      <c r="A31" s="142" t="s">
        <v>86</v>
      </c>
      <c r="B31" s="205">
        <v>15</v>
      </c>
      <c r="C31" s="213">
        <v>92.602</v>
      </c>
      <c r="D31" s="206"/>
      <c r="E31" s="205">
        <v>31</v>
      </c>
      <c r="F31" s="213">
        <v>388.448</v>
      </c>
      <c r="G31" s="206"/>
      <c r="H31" s="205">
        <v>22</v>
      </c>
      <c r="I31" s="213">
        <v>1254.862</v>
      </c>
      <c r="J31" s="206"/>
      <c r="K31" s="205">
        <v>42</v>
      </c>
      <c r="L31" s="213">
        <v>5842.178</v>
      </c>
      <c r="N31" s="39">
        <v>110</v>
      </c>
      <c r="O31" s="40">
        <v>7578.09</v>
      </c>
      <c r="P31" s="218"/>
      <c r="Q31" s="407">
        <v>33969</v>
      </c>
      <c r="R31" s="408">
        <v>82</v>
      </c>
      <c r="S31" s="408">
        <v>11</v>
      </c>
      <c r="T31" s="394">
        <f t="shared" si="0"/>
        <v>93</v>
      </c>
      <c r="U31" s="402"/>
      <c r="V31" s="11"/>
    </row>
    <row r="32" spans="1:22" ht="12.75">
      <c r="A32" s="142" t="s">
        <v>87</v>
      </c>
      <c r="B32" s="205">
        <v>31</v>
      </c>
      <c r="C32" s="213">
        <v>673.419</v>
      </c>
      <c r="D32" s="206"/>
      <c r="E32" s="205">
        <v>36</v>
      </c>
      <c r="F32" s="213">
        <v>528.072</v>
      </c>
      <c r="G32" s="206"/>
      <c r="H32" s="205">
        <v>23</v>
      </c>
      <c r="I32" s="213">
        <v>239.09</v>
      </c>
      <c r="J32" s="206"/>
      <c r="K32" s="205">
        <v>30</v>
      </c>
      <c r="L32" s="213">
        <v>5654.298</v>
      </c>
      <c r="N32" s="39">
        <v>120</v>
      </c>
      <c r="O32" s="40">
        <v>7094.879</v>
      </c>
      <c r="P32" s="218"/>
      <c r="Q32" s="407">
        <v>34334</v>
      </c>
      <c r="R32" s="408">
        <v>180</v>
      </c>
      <c r="S32" s="408">
        <v>6</v>
      </c>
      <c r="T32" s="394">
        <f t="shared" si="0"/>
        <v>186</v>
      </c>
      <c r="U32" s="402"/>
      <c r="V32" s="11"/>
    </row>
    <row r="33" spans="1:22" ht="12.75">
      <c r="A33" s="142" t="s">
        <v>100</v>
      </c>
      <c r="B33" s="205">
        <v>15</v>
      </c>
      <c r="C33" s="213">
        <v>2303.966</v>
      </c>
      <c r="D33" s="206"/>
      <c r="E33" s="205">
        <v>28</v>
      </c>
      <c r="F33" s="213">
        <v>3812.079</v>
      </c>
      <c r="G33" s="206"/>
      <c r="H33" s="205">
        <v>32</v>
      </c>
      <c r="I33" s="213">
        <v>514.121</v>
      </c>
      <c r="J33" s="206"/>
      <c r="K33" s="207">
        <v>26</v>
      </c>
      <c r="L33" s="213">
        <v>843.96</v>
      </c>
      <c r="N33" s="39">
        <v>101</v>
      </c>
      <c r="O33" s="40">
        <v>7474.126</v>
      </c>
      <c r="P33" s="218"/>
      <c r="Q33" s="407">
        <v>34699</v>
      </c>
      <c r="R33" s="408">
        <v>256</v>
      </c>
      <c r="S33" s="408">
        <v>12</v>
      </c>
      <c r="T33" s="394">
        <f t="shared" si="0"/>
        <v>268</v>
      </c>
      <c r="U33" s="402"/>
      <c r="V33" s="11"/>
    </row>
    <row r="34" spans="1:22" ht="12.75">
      <c r="A34" s="142">
        <v>1992</v>
      </c>
      <c r="B34" s="205">
        <v>16</v>
      </c>
      <c r="C34" s="213">
        <v>368.095</v>
      </c>
      <c r="D34" s="206"/>
      <c r="E34" s="205">
        <v>18</v>
      </c>
      <c r="F34" s="213">
        <v>681.88</v>
      </c>
      <c r="G34" s="206"/>
      <c r="H34" s="205">
        <v>26</v>
      </c>
      <c r="I34" s="213">
        <v>1401.016</v>
      </c>
      <c r="J34" s="206"/>
      <c r="K34" s="207">
        <v>22</v>
      </c>
      <c r="L34" s="213">
        <v>486.044</v>
      </c>
      <c r="N34" s="39">
        <v>82</v>
      </c>
      <c r="O34" s="40">
        <v>2937.035</v>
      </c>
      <c r="P34" s="218"/>
      <c r="Q34" s="407">
        <v>35064</v>
      </c>
      <c r="R34" s="408">
        <v>190</v>
      </c>
      <c r="S34" s="408">
        <v>38</v>
      </c>
      <c r="T34" s="394">
        <f t="shared" si="0"/>
        <v>228</v>
      </c>
      <c r="U34" s="402"/>
      <c r="V34" s="11"/>
    </row>
    <row r="35" spans="1:22" ht="12.75">
      <c r="A35" s="142">
        <v>1993</v>
      </c>
      <c r="B35" s="205">
        <v>18</v>
      </c>
      <c r="C35" s="213">
        <v>525.458</v>
      </c>
      <c r="D35" s="206"/>
      <c r="E35" s="205">
        <v>45</v>
      </c>
      <c r="F35" s="213">
        <v>1607.03</v>
      </c>
      <c r="G35" s="206"/>
      <c r="H35" s="205">
        <v>36</v>
      </c>
      <c r="I35" s="213">
        <v>648.335</v>
      </c>
      <c r="J35" s="206"/>
      <c r="K35" s="207">
        <v>81</v>
      </c>
      <c r="L35" s="213">
        <v>3185.523</v>
      </c>
      <c r="N35" s="39">
        <v>180</v>
      </c>
      <c r="O35" s="40">
        <v>5966.346</v>
      </c>
      <c r="P35" s="218"/>
      <c r="Q35" s="407">
        <v>35430</v>
      </c>
      <c r="R35" s="408">
        <v>230</v>
      </c>
      <c r="S35" s="408">
        <v>52</v>
      </c>
      <c r="T35" s="394">
        <f t="shared" si="0"/>
        <v>282</v>
      </c>
      <c r="U35" s="402"/>
      <c r="V35" s="11"/>
    </row>
    <row r="36" spans="1:22" ht="12.75">
      <c r="A36" s="41">
        <v>1994</v>
      </c>
      <c r="B36" s="205">
        <v>77</v>
      </c>
      <c r="C36" s="213">
        <v>5176.165999999999</v>
      </c>
      <c r="D36" s="206"/>
      <c r="E36" s="205">
        <v>64</v>
      </c>
      <c r="F36" s="213">
        <v>1876.4479999999999</v>
      </c>
      <c r="G36" s="206"/>
      <c r="H36" s="205">
        <v>47</v>
      </c>
      <c r="I36" s="213">
        <v>1586.4679999999998</v>
      </c>
      <c r="J36" s="206"/>
      <c r="K36" s="205">
        <v>68</v>
      </c>
      <c r="L36" s="213">
        <v>2880.2529999999997</v>
      </c>
      <c r="N36" s="39">
        <v>256</v>
      </c>
      <c r="O36" s="40">
        <v>11519.335</v>
      </c>
      <c r="P36" s="282"/>
      <c r="Q36" s="407">
        <v>35795</v>
      </c>
      <c r="R36" s="408">
        <v>135</v>
      </c>
      <c r="S36" s="408">
        <v>41</v>
      </c>
      <c r="T36" s="394">
        <f t="shared" si="0"/>
        <v>176</v>
      </c>
      <c r="U36" s="402"/>
      <c r="V36" s="11"/>
    </row>
    <row r="37" spans="1:22" ht="12.75">
      <c r="A37" s="41"/>
      <c r="B37" s="205"/>
      <c r="C37" s="213"/>
      <c r="D37" s="206"/>
      <c r="E37" s="205"/>
      <c r="F37" s="213"/>
      <c r="G37" s="206"/>
      <c r="H37" s="205"/>
      <c r="I37" s="213"/>
      <c r="J37" s="206"/>
      <c r="K37" s="205"/>
      <c r="L37" s="213"/>
      <c r="O37" s="40"/>
      <c r="P37" s="282"/>
      <c r="Q37" s="407">
        <v>36160</v>
      </c>
      <c r="R37" s="408">
        <v>124</v>
      </c>
      <c r="S37" s="408">
        <v>33</v>
      </c>
      <c r="T37" s="394">
        <f t="shared" si="0"/>
        <v>157</v>
      </c>
      <c r="U37" s="402"/>
      <c r="V37" s="11"/>
    </row>
    <row r="38" spans="1:22" ht="12.75">
      <c r="A38" s="148" t="s">
        <v>159</v>
      </c>
      <c r="B38" s="205"/>
      <c r="C38" s="213"/>
      <c r="D38" s="206"/>
      <c r="E38" s="205"/>
      <c r="F38" s="213"/>
      <c r="G38" s="206"/>
      <c r="H38" s="205"/>
      <c r="I38" s="213"/>
      <c r="J38" s="206"/>
      <c r="K38" s="205"/>
      <c r="L38" s="213"/>
      <c r="O38" s="40"/>
      <c r="P38" s="282"/>
      <c r="Q38" s="407">
        <v>36525</v>
      </c>
      <c r="R38" s="408">
        <v>106</v>
      </c>
      <c r="S38" s="408">
        <v>28</v>
      </c>
      <c r="T38" s="394">
        <f t="shared" si="0"/>
        <v>134</v>
      </c>
      <c r="U38" s="402"/>
      <c r="V38" s="11"/>
    </row>
    <row r="39" spans="1:22" ht="12.75">
      <c r="A39" s="148"/>
      <c r="B39" s="205"/>
      <c r="C39" s="213"/>
      <c r="D39" s="206"/>
      <c r="E39" s="205"/>
      <c r="F39" s="213"/>
      <c r="G39" s="206"/>
      <c r="H39" s="205"/>
      <c r="I39" s="213"/>
      <c r="J39" s="206"/>
      <c r="K39" s="205"/>
      <c r="L39" s="213"/>
      <c r="O39" s="40"/>
      <c r="P39" s="282"/>
      <c r="Q39" s="407">
        <v>36891</v>
      </c>
      <c r="R39" s="408">
        <v>172</v>
      </c>
      <c r="S39" s="408">
        <v>38</v>
      </c>
      <c r="T39" s="394">
        <f t="shared" si="0"/>
        <v>210</v>
      </c>
      <c r="U39" s="402"/>
      <c r="V39" s="11"/>
    </row>
    <row r="40" spans="1:22" ht="12.75">
      <c r="A40" s="41">
        <v>1995</v>
      </c>
      <c r="B40" s="205">
        <v>43</v>
      </c>
      <c r="C40" s="213">
        <v>905.438</v>
      </c>
      <c r="D40" s="206"/>
      <c r="E40" s="205">
        <v>66</v>
      </c>
      <c r="F40" s="213">
        <v>703.2</v>
      </c>
      <c r="G40" s="206"/>
      <c r="H40" s="205">
        <v>43</v>
      </c>
      <c r="I40" s="213">
        <v>444.36699999999996</v>
      </c>
      <c r="J40" s="206"/>
      <c r="K40" s="205">
        <v>38</v>
      </c>
      <c r="L40" s="213">
        <v>908.6689999999999</v>
      </c>
      <c r="N40" s="39">
        <v>190</v>
      </c>
      <c r="O40" s="40">
        <v>2961.674</v>
      </c>
      <c r="P40" s="281"/>
      <c r="Q40" s="407">
        <v>37256</v>
      </c>
      <c r="R40" s="408">
        <v>113</v>
      </c>
      <c r="S40" s="408">
        <v>14</v>
      </c>
      <c r="T40" s="408">
        <v>127</v>
      </c>
      <c r="U40" s="402"/>
      <c r="V40" s="11"/>
    </row>
    <row r="41" spans="1:22" ht="12.75">
      <c r="A41" s="41">
        <v>1996</v>
      </c>
      <c r="B41" s="205">
        <v>39</v>
      </c>
      <c r="C41" s="213">
        <v>976.314</v>
      </c>
      <c r="D41" s="206"/>
      <c r="E41" s="205">
        <v>80</v>
      </c>
      <c r="F41" s="213">
        <v>4311.97</v>
      </c>
      <c r="G41" s="206"/>
      <c r="H41" s="205">
        <v>44</v>
      </c>
      <c r="I41" s="213">
        <v>3176.942</v>
      </c>
      <c r="J41" s="206"/>
      <c r="K41" s="205">
        <v>67</v>
      </c>
      <c r="L41" s="213">
        <v>2141.966</v>
      </c>
      <c r="N41" s="39">
        <v>230</v>
      </c>
      <c r="O41" s="40">
        <v>10607.192000000001</v>
      </c>
      <c r="P41" s="283"/>
      <c r="Q41" s="407">
        <v>37621</v>
      </c>
      <c r="R41" s="404">
        <v>59</v>
      </c>
      <c r="S41" s="404">
        <v>9</v>
      </c>
      <c r="T41" s="408">
        <v>68</v>
      </c>
      <c r="U41" s="402"/>
      <c r="V41" s="11"/>
    </row>
    <row r="42" spans="1:22" ht="12.75">
      <c r="A42" s="41">
        <v>1997</v>
      </c>
      <c r="B42" s="205">
        <v>32</v>
      </c>
      <c r="C42" s="213">
        <v>427.51</v>
      </c>
      <c r="D42" s="206"/>
      <c r="E42" s="205">
        <v>37</v>
      </c>
      <c r="F42" s="213">
        <v>4074.64</v>
      </c>
      <c r="G42" s="206"/>
      <c r="H42" s="205">
        <v>26</v>
      </c>
      <c r="I42" s="213">
        <v>1288.91</v>
      </c>
      <c r="J42" s="206"/>
      <c r="K42" s="205">
        <v>40</v>
      </c>
      <c r="L42" s="213">
        <v>1309.19</v>
      </c>
      <c r="N42" s="39">
        <v>135</v>
      </c>
      <c r="O42" s="40">
        <v>7100.25</v>
      </c>
      <c r="P42" s="283"/>
      <c r="Q42" s="407">
        <v>37986</v>
      </c>
      <c r="R42" s="404">
        <v>32</v>
      </c>
      <c r="S42" s="404">
        <v>7</v>
      </c>
      <c r="T42" s="408">
        <v>39</v>
      </c>
      <c r="U42" s="402"/>
      <c r="V42" s="11"/>
    </row>
    <row r="43" spans="1:22" ht="12.75">
      <c r="A43" s="41">
        <v>1998</v>
      </c>
      <c r="B43" s="205">
        <v>21</v>
      </c>
      <c r="C43" s="213">
        <v>304.77</v>
      </c>
      <c r="D43" s="206"/>
      <c r="E43" s="205">
        <v>41</v>
      </c>
      <c r="F43" s="213">
        <v>3105.61</v>
      </c>
      <c r="G43" s="206"/>
      <c r="H43" s="205">
        <v>32</v>
      </c>
      <c r="I43" s="213">
        <v>487.96</v>
      </c>
      <c r="J43" s="206"/>
      <c r="K43" s="205">
        <v>30</v>
      </c>
      <c r="L43" s="213">
        <v>297.9</v>
      </c>
      <c r="N43" s="39">
        <v>124</v>
      </c>
      <c r="O43" s="40">
        <v>4196.24</v>
      </c>
      <c r="P43" s="283"/>
      <c r="Q43" s="407">
        <v>38352</v>
      </c>
      <c r="R43" s="404">
        <v>58</v>
      </c>
      <c r="S43" s="404">
        <v>10</v>
      </c>
      <c r="T43" s="408">
        <f>SUM(R43:S43)</f>
        <v>68</v>
      </c>
      <c r="V43" s="11"/>
    </row>
    <row r="44" spans="1:17" ht="12.75">
      <c r="A44" s="41">
        <v>1999</v>
      </c>
      <c r="B44" s="205">
        <v>23</v>
      </c>
      <c r="C44" s="213">
        <v>1098.83</v>
      </c>
      <c r="D44" s="206"/>
      <c r="E44" s="205">
        <v>22</v>
      </c>
      <c r="F44" s="213">
        <v>961.78</v>
      </c>
      <c r="G44" s="206"/>
      <c r="H44" s="205">
        <v>24</v>
      </c>
      <c r="I44" s="213">
        <v>1180.81</v>
      </c>
      <c r="J44" s="206"/>
      <c r="K44" s="205">
        <v>37</v>
      </c>
      <c r="L44" s="213">
        <f>2321.07-209.06</f>
        <v>2112.01</v>
      </c>
      <c r="N44" s="39">
        <v>106</v>
      </c>
      <c r="O44" s="40">
        <v>5353.43</v>
      </c>
      <c r="P44" s="283"/>
      <c r="Q44" s="409"/>
    </row>
    <row r="45" spans="1:21" s="251" customFormat="1" ht="12.75">
      <c r="A45" s="41">
        <v>2000</v>
      </c>
      <c r="B45" s="205">
        <v>22</v>
      </c>
      <c r="C45" s="213">
        <v>958.7</v>
      </c>
      <c r="D45" s="206"/>
      <c r="E45" s="205">
        <v>48</v>
      </c>
      <c r="F45" s="213">
        <v>3255.9</v>
      </c>
      <c r="G45" s="206"/>
      <c r="H45" s="205">
        <v>43</v>
      </c>
      <c r="I45" s="213">
        <v>4189.9</v>
      </c>
      <c r="J45" s="206"/>
      <c r="K45" s="205">
        <v>59</v>
      </c>
      <c r="L45" s="213">
        <v>2994.7</v>
      </c>
      <c r="M45" s="135"/>
      <c r="N45" s="39">
        <v>172</v>
      </c>
      <c r="O45" s="40">
        <v>11399.2</v>
      </c>
      <c r="P45" s="284"/>
      <c r="Q45" s="410"/>
      <c r="R45" s="411"/>
      <c r="S45" s="411"/>
      <c r="T45" s="411"/>
      <c r="U45" s="116"/>
    </row>
    <row r="46" spans="1:21" s="251" customFormat="1" ht="12.75">
      <c r="A46" s="41">
        <v>2001</v>
      </c>
      <c r="B46" s="205">
        <v>27</v>
      </c>
      <c r="C46" s="213">
        <v>479.34</v>
      </c>
      <c r="D46" s="206"/>
      <c r="E46" s="205">
        <v>44</v>
      </c>
      <c r="F46" s="213">
        <v>3075.16</v>
      </c>
      <c r="G46" s="206"/>
      <c r="H46" s="205">
        <v>25</v>
      </c>
      <c r="I46" s="213">
        <v>2986.12</v>
      </c>
      <c r="J46" s="206"/>
      <c r="K46" s="205">
        <v>17</v>
      </c>
      <c r="L46" s="213">
        <v>381.06</v>
      </c>
      <c r="M46" s="135"/>
      <c r="N46" s="39">
        <v>113</v>
      </c>
      <c r="O46" s="40">
        <v>6921.68</v>
      </c>
      <c r="P46" s="284"/>
      <c r="Q46" s="410"/>
      <c r="R46" s="411"/>
      <c r="S46" s="411"/>
      <c r="T46" s="411"/>
      <c r="U46" s="116"/>
    </row>
    <row r="47" spans="1:17" ht="12.75">
      <c r="A47" s="370">
        <v>2002</v>
      </c>
      <c r="B47" s="371">
        <v>20</v>
      </c>
      <c r="C47" s="372">
        <v>1477.92</v>
      </c>
      <c r="D47" s="373"/>
      <c r="E47" s="371">
        <v>18</v>
      </c>
      <c r="F47" s="372">
        <v>2956.63</v>
      </c>
      <c r="G47" s="373"/>
      <c r="H47" s="371">
        <v>13</v>
      </c>
      <c r="I47" s="372">
        <v>386.98</v>
      </c>
      <c r="J47" s="373"/>
      <c r="K47" s="371">
        <v>8</v>
      </c>
      <c r="L47" s="372">
        <v>260.37</v>
      </c>
      <c r="M47" s="374"/>
      <c r="N47" s="375">
        <v>59</v>
      </c>
      <c r="O47" s="376">
        <v>5081.9</v>
      </c>
      <c r="P47" s="135"/>
      <c r="Q47" s="409"/>
    </row>
    <row r="48" spans="1:20" s="251" customFormat="1" ht="12.75">
      <c r="A48" s="370">
        <v>2003</v>
      </c>
      <c r="B48" s="371">
        <v>3</v>
      </c>
      <c r="C48" s="372">
        <v>14.5</v>
      </c>
      <c r="D48" s="373"/>
      <c r="E48" s="371">
        <v>9</v>
      </c>
      <c r="F48" s="372">
        <v>137.6</v>
      </c>
      <c r="G48" s="373"/>
      <c r="H48" s="371">
        <v>6</v>
      </c>
      <c r="I48" s="372">
        <v>1140</v>
      </c>
      <c r="J48" s="373"/>
      <c r="K48" s="371">
        <v>14</v>
      </c>
      <c r="L48" s="372">
        <v>1152.73</v>
      </c>
      <c r="M48" s="374"/>
      <c r="N48" s="375">
        <v>32</v>
      </c>
      <c r="O48" s="376">
        <v>2444.83</v>
      </c>
      <c r="P48" s="284"/>
      <c r="Q48" s="410"/>
      <c r="R48" s="411"/>
      <c r="S48" s="411"/>
      <c r="T48" s="411"/>
    </row>
    <row r="49" spans="1:20" s="251" customFormat="1" ht="12.75">
      <c r="A49" s="299">
        <v>2004</v>
      </c>
      <c r="B49" s="300">
        <v>7</v>
      </c>
      <c r="C49" s="301">
        <v>464.58</v>
      </c>
      <c r="D49" s="302"/>
      <c r="E49" s="300">
        <v>12</v>
      </c>
      <c r="F49" s="301">
        <v>946.81</v>
      </c>
      <c r="G49" s="302">
        <v>0</v>
      </c>
      <c r="H49" s="300">
        <v>14</v>
      </c>
      <c r="I49" s="301">
        <v>1497.65</v>
      </c>
      <c r="J49" s="302">
        <v>0</v>
      </c>
      <c r="K49" s="300">
        <v>25</v>
      </c>
      <c r="L49" s="301">
        <v>701.02</v>
      </c>
      <c r="M49" s="303"/>
      <c r="N49" s="304">
        <f>B49+E49+H49+K49</f>
        <v>58</v>
      </c>
      <c r="O49" s="298">
        <f>C49+F49+I49+L49</f>
        <v>3610.06</v>
      </c>
      <c r="P49" s="284"/>
      <c r="Q49" s="410"/>
      <c r="R49" s="411"/>
      <c r="S49" s="411"/>
      <c r="T49" s="411"/>
    </row>
    <row r="50" spans="1:20" s="251" customFormat="1" ht="12.75">
      <c r="A50" s="299"/>
      <c r="B50" s="300"/>
      <c r="C50" s="301"/>
      <c r="D50" s="302"/>
      <c r="E50" s="300"/>
      <c r="F50" s="301"/>
      <c r="G50" s="300"/>
      <c r="H50" s="300"/>
      <c r="I50" s="301"/>
      <c r="J50" s="300"/>
      <c r="K50" s="300"/>
      <c r="L50" s="301"/>
      <c r="M50" s="300">
        <f>M49-J49</f>
        <v>0</v>
      </c>
      <c r="N50" s="300"/>
      <c r="O50" s="301"/>
      <c r="P50" s="284"/>
      <c r="Q50" s="410"/>
      <c r="R50" s="411"/>
      <c r="S50" s="411"/>
      <c r="T50" s="411"/>
    </row>
    <row r="51" spans="2:16" ht="12.75">
      <c r="B51" s="205"/>
      <c r="C51" s="213"/>
      <c r="D51" s="206"/>
      <c r="E51" s="205"/>
      <c r="F51" s="213"/>
      <c r="G51" s="206"/>
      <c r="H51" s="205"/>
      <c r="I51" s="213"/>
      <c r="J51" s="206"/>
      <c r="K51" s="205"/>
      <c r="L51" s="213"/>
      <c r="O51" s="40"/>
      <c r="P51" s="282"/>
    </row>
    <row r="52" spans="1:16" ht="12.75">
      <c r="A52" s="136" t="s">
        <v>162</v>
      </c>
      <c r="B52" s="205"/>
      <c r="C52" s="213"/>
      <c r="D52" s="206"/>
      <c r="E52" s="205"/>
      <c r="F52" s="213"/>
      <c r="G52" s="206"/>
      <c r="H52" s="205"/>
      <c r="I52" s="213"/>
      <c r="J52" s="206"/>
      <c r="K52" s="205"/>
      <c r="L52" s="213"/>
      <c r="O52" s="40"/>
      <c r="P52" s="282"/>
    </row>
    <row r="53" spans="2:16" ht="12.75">
      <c r="B53" s="205"/>
      <c r="C53" s="213"/>
      <c r="D53" s="206"/>
      <c r="E53" s="205"/>
      <c r="F53" s="213"/>
      <c r="G53" s="206"/>
      <c r="H53" s="205"/>
      <c r="I53" s="213"/>
      <c r="J53" s="206"/>
      <c r="K53" s="205"/>
      <c r="L53" s="213"/>
      <c r="O53" s="40"/>
      <c r="P53" s="282"/>
    </row>
    <row r="54" spans="1:16" ht="12.75">
      <c r="A54" s="142" t="s">
        <v>97</v>
      </c>
      <c r="B54" s="205">
        <v>7</v>
      </c>
      <c r="C54" s="213" t="s">
        <v>44</v>
      </c>
      <c r="D54" s="206"/>
      <c r="E54" s="205">
        <v>5</v>
      </c>
      <c r="F54" s="213" t="s">
        <v>44</v>
      </c>
      <c r="G54" s="206"/>
      <c r="H54" s="205">
        <v>1</v>
      </c>
      <c r="I54" s="213" t="s">
        <v>44</v>
      </c>
      <c r="J54" s="206"/>
      <c r="K54" s="205">
        <v>3</v>
      </c>
      <c r="L54" s="213" t="s">
        <v>44</v>
      </c>
      <c r="N54" s="39">
        <v>16</v>
      </c>
      <c r="O54" s="40" t="s">
        <v>44</v>
      </c>
      <c r="P54" s="282"/>
    </row>
    <row r="55" spans="1:16" ht="12.75">
      <c r="A55" s="142" t="s">
        <v>98</v>
      </c>
      <c r="B55" s="205">
        <v>3</v>
      </c>
      <c r="C55" s="213" t="s">
        <v>44</v>
      </c>
      <c r="D55" s="206"/>
      <c r="E55" s="205">
        <v>12</v>
      </c>
      <c r="F55" s="213" t="s">
        <v>44</v>
      </c>
      <c r="G55" s="206"/>
      <c r="H55" s="205">
        <v>7</v>
      </c>
      <c r="I55" s="213" t="s">
        <v>44</v>
      </c>
      <c r="J55" s="206"/>
      <c r="K55" s="205">
        <v>6</v>
      </c>
      <c r="L55" s="213" t="s">
        <v>44</v>
      </c>
      <c r="N55" s="39">
        <v>28</v>
      </c>
      <c r="O55" s="40" t="s">
        <v>44</v>
      </c>
      <c r="P55" s="282"/>
    </row>
    <row r="56" spans="1:16" ht="12.75">
      <c r="A56" s="142" t="s">
        <v>99</v>
      </c>
      <c r="B56" s="205">
        <v>2</v>
      </c>
      <c r="C56" s="213" t="s">
        <v>44</v>
      </c>
      <c r="D56" s="206"/>
      <c r="E56" s="205">
        <v>12</v>
      </c>
      <c r="F56" s="213" t="s">
        <v>44</v>
      </c>
      <c r="G56" s="206"/>
      <c r="H56" s="205">
        <v>6</v>
      </c>
      <c r="I56" s="213" t="s">
        <v>44</v>
      </c>
      <c r="J56" s="206"/>
      <c r="K56" s="205">
        <v>20</v>
      </c>
      <c r="L56" s="213" t="s">
        <v>44</v>
      </c>
      <c r="N56" s="39">
        <v>40</v>
      </c>
      <c r="O56" s="40" t="s">
        <v>44</v>
      </c>
      <c r="P56" s="282"/>
    </row>
    <row r="57" spans="1:16" ht="12.75">
      <c r="A57" s="142" t="s">
        <v>69</v>
      </c>
      <c r="B57" s="205">
        <v>11</v>
      </c>
      <c r="C57" s="213" t="s">
        <v>44</v>
      </c>
      <c r="D57" s="206"/>
      <c r="E57" s="205">
        <v>13</v>
      </c>
      <c r="F57" s="213" t="s">
        <v>44</v>
      </c>
      <c r="G57" s="206"/>
      <c r="H57" s="205">
        <v>8</v>
      </c>
      <c r="I57" s="213" t="s">
        <v>44</v>
      </c>
      <c r="J57" s="206"/>
      <c r="K57" s="205">
        <v>19</v>
      </c>
      <c r="L57" s="213" t="s">
        <v>44</v>
      </c>
      <c r="N57" s="39">
        <v>51</v>
      </c>
      <c r="O57" s="40" t="s">
        <v>44</v>
      </c>
      <c r="P57" s="282"/>
    </row>
    <row r="58" spans="1:16" ht="12.75">
      <c r="A58" s="142" t="s">
        <v>71</v>
      </c>
      <c r="B58" s="205">
        <v>5</v>
      </c>
      <c r="C58" s="213" t="s">
        <v>44</v>
      </c>
      <c r="D58" s="206"/>
      <c r="E58" s="205">
        <v>7</v>
      </c>
      <c r="F58" s="213" t="s">
        <v>44</v>
      </c>
      <c r="G58" s="206"/>
      <c r="H58" s="205">
        <v>3</v>
      </c>
      <c r="I58" s="213" t="s">
        <v>44</v>
      </c>
      <c r="J58" s="206"/>
      <c r="K58" s="205">
        <v>2</v>
      </c>
      <c r="L58" s="213" t="s">
        <v>44</v>
      </c>
      <c r="N58" s="39">
        <v>17</v>
      </c>
      <c r="O58" s="40" t="s">
        <v>44</v>
      </c>
      <c r="P58" s="282"/>
    </row>
    <row r="59" spans="1:16" ht="12.75">
      <c r="A59" s="142" t="s">
        <v>72</v>
      </c>
      <c r="B59" s="205">
        <v>1</v>
      </c>
      <c r="C59" s="213" t="s">
        <v>44</v>
      </c>
      <c r="D59" s="206"/>
      <c r="E59" s="205">
        <v>3</v>
      </c>
      <c r="F59" s="213" t="s">
        <v>44</v>
      </c>
      <c r="G59" s="206"/>
      <c r="H59" s="205">
        <v>2</v>
      </c>
      <c r="I59" s="213" t="s">
        <v>44</v>
      </c>
      <c r="J59" s="206"/>
      <c r="K59" s="205">
        <v>4</v>
      </c>
      <c r="L59" s="213" t="s">
        <v>44</v>
      </c>
      <c r="N59" s="39">
        <v>10</v>
      </c>
      <c r="O59" s="40" t="s">
        <v>44</v>
      </c>
      <c r="P59" s="282"/>
    </row>
    <row r="60" spans="1:16" ht="12.75">
      <c r="A60" s="142" t="s">
        <v>73</v>
      </c>
      <c r="B60" s="205">
        <v>5</v>
      </c>
      <c r="C60" s="213" t="s">
        <v>44</v>
      </c>
      <c r="D60" s="206"/>
      <c r="E60" s="205">
        <v>4</v>
      </c>
      <c r="F60" s="213" t="s">
        <v>44</v>
      </c>
      <c r="G60" s="206"/>
      <c r="H60" s="205">
        <v>5</v>
      </c>
      <c r="I60" s="213" t="s">
        <v>44</v>
      </c>
      <c r="J60" s="206"/>
      <c r="K60" s="205">
        <v>5</v>
      </c>
      <c r="L60" s="213" t="s">
        <v>44</v>
      </c>
      <c r="N60" s="39">
        <v>19</v>
      </c>
      <c r="O60" s="40" t="s">
        <v>44</v>
      </c>
      <c r="P60" s="282"/>
    </row>
    <row r="61" spans="1:16" ht="12.75">
      <c r="A61" s="142" t="s">
        <v>74</v>
      </c>
      <c r="B61" s="205">
        <v>5</v>
      </c>
      <c r="C61" s="213" t="s">
        <v>44</v>
      </c>
      <c r="D61" s="206"/>
      <c r="E61" s="205">
        <v>3</v>
      </c>
      <c r="F61" s="213" t="s">
        <v>44</v>
      </c>
      <c r="G61" s="206"/>
      <c r="H61" s="205">
        <v>1</v>
      </c>
      <c r="I61" s="213" t="s">
        <v>44</v>
      </c>
      <c r="J61" s="206"/>
      <c r="K61" s="205">
        <v>6</v>
      </c>
      <c r="L61" s="213" t="s">
        <v>44</v>
      </c>
      <c r="N61" s="39">
        <v>15</v>
      </c>
      <c r="O61" s="40" t="s">
        <v>44</v>
      </c>
      <c r="P61" s="282"/>
    </row>
    <row r="62" spans="1:16" ht="12.75">
      <c r="A62" s="142" t="s">
        <v>75</v>
      </c>
      <c r="B62" s="205">
        <v>1</v>
      </c>
      <c r="C62" s="213" t="s">
        <v>44</v>
      </c>
      <c r="D62" s="206"/>
      <c r="E62" s="205">
        <v>2</v>
      </c>
      <c r="F62" s="213" t="s">
        <v>44</v>
      </c>
      <c r="G62" s="206"/>
      <c r="H62" s="205">
        <v>2</v>
      </c>
      <c r="I62" s="213" t="s">
        <v>44</v>
      </c>
      <c r="J62" s="206"/>
      <c r="K62" s="205">
        <v>3</v>
      </c>
      <c r="L62" s="213" t="s">
        <v>44</v>
      </c>
      <c r="N62" s="39">
        <v>8</v>
      </c>
      <c r="O62" s="40" t="s">
        <v>44</v>
      </c>
      <c r="P62" s="282"/>
    </row>
    <row r="63" spans="1:16" ht="12.75">
      <c r="A63" s="142" t="s">
        <v>76</v>
      </c>
      <c r="B63" s="205">
        <v>2</v>
      </c>
      <c r="C63" s="213" t="s">
        <v>58</v>
      </c>
      <c r="D63" s="206"/>
      <c r="E63" s="205">
        <v>4</v>
      </c>
      <c r="F63" s="213" t="s">
        <v>58</v>
      </c>
      <c r="G63" s="206"/>
      <c r="H63" s="205">
        <v>4</v>
      </c>
      <c r="I63" s="213" t="s">
        <v>58</v>
      </c>
      <c r="J63" s="206"/>
      <c r="K63" s="205">
        <v>5</v>
      </c>
      <c r="L63" s="213">
        <v>8.036</v>
      </c>
      <c r="N63" s="39">
        <v>15</v>
      </c>
      <c r="O63" s="40">
        <v>8.036</v>
      </c>
      <c r="P63" s="282"/>
    </row>
    <row r="64" spans="1:16" ht="12.75">
      <c r="A64" s="142" t="s">
        <v>77</v>
      </c>
      <c r="B64" s="205">
        <v>4</v>
      </c>
      <c r="C64" s="213" t="s">
        <v>58</v>
      </c>
      <c r="D64" s="206"/>
      <c r="E64" s="205">
        <v>10</v>
      </c>
      <c r="F64" s="213" t="s">
        <v>58</v>
      </c>
      <c r="G64" s="206"/>
      <c r="H64" s="205">
        <v>7</v>
      </c>
      <c r="I64" s="213" t="s">
        <v>58</v>
      </c>
      <c r="J64" s="206"/>
      <c r="K64" s="205">
        <v>7</v>
      </c>
      <c r="L64" s="213" t="s">
        <v>58</v>
      </c>
      <c r="N64" s="39">
        <v>28</v>
      </c>
      <c r="O64" s="40" t="s">
        <v>58</v>
      </c>
      <c r="P64" s="282"/>
    </row>
    <row r="65" spans="1:16" ht="12.75">
      <c r="A65" s="142" t="s">
        <v>78</v>
      </c>
      <c r="B65" s="205">
        <v>2</v>
      </c>
      <c r="C65" s="213" t="s">
        <v>58</v>
      </c>
      <c r="D65" s="206"/>
      <c r="E65" s="205">
        <v>14</v>
      </c>
      <c r="F65" s="213">
        <v>72.125</v>
      </c>
      <c r="G65" s="206"/>
      <c r="H65" s="205">
        <v>5</v>
      </c>
      <c r="I65" s="213" t="s">
        <v>58</v>
      </c>
      <c r="J65" s="206"/>
      <c r="K65" s="205">
        <v>7</v>
      </c>
      <c r="L65" s="213">
        <v>21.455</v>
      </c>
      <c r="N65" s="39">
        <v>28</v>
      </c>
      <c r="O65" s="40">
        <v>93.58</v>
      </c>
      <c r="P65" s="282"/>
    </row>
    <row r="66" spans="1:16" ht="12.75">
      <c r="A66" s="142" t="s">
        <v>79</v>
      </c>
      <c r="B66" s="205">
        <v>2</v>
      </c>
      <c r="C66" s="213" t="s">
        <v>58</v>
      </c>
      <c r="D66" s="206"/>
      <c r="E66" s="205">
        <v>6</v>
      </c>
      <c r="F66" s="213">
        <v>63.646</v>
      </c>
      <c r="G66" s="206"/>
      <c r="H66" s="205">
        <v>6</v>
      </c>
      <c r="I66" s="213">
        <v>25.672</v>
      </c>
      <c r="J66" s="206"/>
      <c r="K66" s="205">
        <v>7</v>
      </c>
      <c r="L66" s="213" t="s">
        <v>58</v>
      </c>
      <c r="N66" s="39">
        <v>21</v>
      </c>
      <c r="O66" s="40">
        <v>89.318</v>
      </c>
      <c r="P66" s="282"/>
    </row>
    <row r="67" spans="1:16" ht="12.75">
      <c r="A67" s="142" t="s">
        <v>80</v>
      </c>
      <c r="B67" s="205">
        <v>4</v>
      </c>
      <c r="C67" s="213">
        <v>500</v>
      </c>
      <c r="D67" s="206"/>
      <c r="E67" s="205">
        <v>14</v>
      </c>
      <c r="F67" s="213">
        <v>117.32</v>
      </c>
      <c r="G67" s="206"/>
      <c r="H67" s="205">
        <v>5</v>
      </c>
      <c r="I67" s="213">
        <v>274.282</v>
      </c>
      <c r="J67" s="206"/>
      <c r="K67" s="205">
        <v>13</v>
      </c>
      <c r="L67" s="213">
        <v>43.605</v>
      </c>
      <c r="N67" s="39">
        <v>36</v>
      </c>
      <c r="O67" s="40">
        <v>935.2069999999999</v>
      </c>
      <c r="P67" s="282"/>
    </row>
    <row r="68" spans="1:15" ht="12.75">
      <c r="A68" s="142" t="s">
        <v>81</v>
      </c>
      <c r="B68" s="205">
        <v>18</v>
      </c>
      <c r="C68" s="213">
        <v>132.3</v>
      </c>
      <c r="D68" s="206"/>
      <c r="E68" s="205">
        <v>15</v>
      </c>
      <c r="F68" s="213">
        <v>724.729</v>
      </c>
      <c r="G68" s="206"/>
      <c r="H68" s="205">
        <v>8</v>
      </c>
      <c r="I68" s="213">
        <v>40.096</v>
      </c>
      <c r="J68" s="206"/>
      <c r="K68" s="205">
        <v>43</v>
      </c>
      <c r="L68" s="213">
        <v>209</v>
      </c>
      <c r="N68" s="39">
        <v>84</v>
      </c>
      <c r="O68" s="40">
        <v>1106.125</v>
      </c>
    </row>
    <row r="69" spans="1:15" ht="12.75">
      <c r="A69" s="142" t="s">
        <v>82</v>
      </c>
      <c r="B69" s="205">
        <v>2</v>
      </c>
      <c r="C69" s="213" t="s">
        <v>58</v>
      </c>
      <c r="D69" s="206"/>
      <c r="E69" s="205">
        <v>8</v>
      </c>
      <c r="F69" s="213">
        <v>94.49</v>
      </c>
      <c r="G69" s="206"/>
      <c r="H69" s="205">
        <v>3</v>
      </c>
      <c r="I69" s="213">
        <v>2.55</v>
      </c>
      <c r="J69" s="206"/>
      <c r="K69" s="205">
        <v>5</v>
      </c>
      <c r="L69" s="213">
        <v>84.525</v>
      </c>
      <c r="N69" s="39">
        <v>18</v>
      </c>
      <c r="O69" s="40">
        <v>181.565</v>
      </c>
    </row>
    <row r="70" spans="1:15" ht="12.75">
      <c r="A70" s="142" t="s">
        <v>83</v>
      </c>
      <c r="B70" s="205">
        <v>5</v>
      </c>
      <c r="C70" s="213">
        <v>109.51</v>
      </c>
      <c r="D70" s="206"/>
      <c r="E70" s="205">
        <v>11</v>
      </c>
      <c r="F70" s="213">
        <v>94.239</v>
      </c>
      <c r="G70" s="206"/>
      <c r="H70" s="205">
        <v>6</v>
      </c>
      <c r="I70" s="213">
        <v>32</v>
      </c>
      <c r="J70" s="206"/>
      <c r="K70" s="205">
        <v>11</v>
      </c>
      <c r="L70" s="213">
        <v>55.796</v>
      </c>
      <c r="N70" s="39">
        <v>33</v>
      </c>
      <c r="O70" s="40">
        <v>291.545</v>
      </c>
    </row>
    <row r="71" spans="1:15" ht="12.75">
      <c r="A71" s="142" t="s">
        <v>84</v>
      </c>
      <c r="B71" s="205">
        <v>6</v>
      </c>
      <c r="C71" s="213">
        <v>23.392</v>
      </c>
      <c r="D71" s="206"/>
      <c r="E71" s="205">
        <v>11</v>
      </c>
      <c r="F71" s="213">
        <v>100</v>
      </c>
      <c r="G71" s="206"/>
      <c r="H71" s="205">
        <v>9</v>
      </c>
      <c r="I71" s="213">
        <v>7.375</v>
      </c>
      <c r="J71" s="206"/>
      <c r="K71" s="205">
        <v>8</v>
      </c>
      <c r="L71" s="213" t="s">
        <v>58</v>
      </c>
      <c r="N71" s="39">
        <v>34</v>
      </c>
      <c r="O71" s="40">
        <v>130.767</v>
      </c>
    </row>
    <row r="72" spans="1:15" ht="12.75">
      <c r="A72" s="142" t="s">
        <v>85</v>
      </c>
      <c r="B72" s="205">
        <v>1</v>
      </c>
      <c r="C72" s="213" t="s">
        <v>58</v>
      </c>
      <c r="D72" s="206"/>
      <c r="E72" s="205">
        <v>12</v>
      </c>
      <c r="F72" s="213">
        <v>543.796</v>
      </c>
      <c r="G72" s="206"/>
      <c r="H72" s="205">
        <v>12</v>
      </c>
      <c r="I72" s="213">
        <v>254.248</v>
      </c>
      <c r="J72" s="206"/>
      <c r="K72" s="205">
        <v>9</v>
      </c>
      <c r="L72" s="213">
        <v>43.598</v>
      </c>
      <c r="N72" s="39">
        <v>34</v>
      </c>
      <c r="O72" s="40">
        <v>841.642</v>
      </c>
    </row>
    <row r="73" spans="1:15" ht="12.75">
      <c r="A73" s="142" t="s">
        <v>86</v>
      </c>
      <c r="B73" s="205">
        <v>10</v>
      </c>
      <c r="C73" s="213">
        <v>328.913</v>
      </c>
      <c r="D73" s="206"/>
      <c r="E73" s="205">
        <v>11</v>
      </c>
      <c r="F73" s="213">
        <v>403.177</v>
      </c>
      <c r="G73" s="206"/>
      <c r="H73" s="205">
        <v>11</v>
      </c>
      <c r="I73" s="213">
        <v>231.757</v>
      </c>
      <c r="J73" s="206"/>
      <c r="K73" s="205">
        <v>17</v>
      </c>
      <c r="L73" s="213">
        <v>301.698</v>
      </c>
      <c r="N73" s="39">
        <v>49</v>
      </c>
      <c r="O73" s="40">
        <v>1265.545</v>
      </c>
    </row>
    <row r="74" spans="1:15" ht="12.75">
      <c r="A74" s="142" t="s">
        <v>87</v>
      </c>
      <c r="B74" s="205">
        <v>10</v>
      </c>
      <c r="C74" s="213">
        <v>465.194</v>
      </c>
      <c r="D74" s="206"/>
      <c r="E74" s="205">
        <v>15</v>
      </c>
      <c r="F74" s="213">
        <v>173.744</v>
      </c>
      <c r="G74" s="206"/>
      <c r="H74" s="205">
        <v>4</v>
      </c>
      <c r="I74" s="213">
        <v>26.055</v>
      </c>
      <c r="J74" s="206"/>
      <c r="K74" s="205">
        <v>9</v>
      </c>
      <c r="L74" s="213">
        <v>41.747</v>
      </c>
      <c r="N74" s="39">
        <v>38</v>
      </c>
      <c r="O74" s="40">
        <v>706.74</v>
      </c>
    </row>
    <row r="75" spans="1:15" ht="12.75">
      <c r="A75" s="142" t="s">
        <v>100</v>
      </c>
      <c r="B75" s="205">
        <v>2</v>
      </c>
      <c r="C75" s="213" t="s">
        <v>58</v>
      </c>
      <c r="D75" s="206"/>
      <c r="E75" s="205">
        <v>4</v>
      </c>
      <c r="F75" s="213">
        <v>60.38</v>
      </c>
      <c r="G75" s="206"/>
      <c r="H75" s="205">
        <v>4</v>
      </c>
      <c r="I75" s="213">
        <v>90.771</v>
      </c>
      <c r="J75" s="206"/>
      <c r="K75" s="205">
        <v>10</v>
      </c>
      <c r="L75" s="213">
        <v>320.072</v>
      </c>
      <c r="N75" s="39">
        <v>20</v>
      </c>
      <c r="O75" s="40">
        <v>471.223</v>
      </c>
    </row>
    <row r="76" spans="1:15" ht="12.75">
      <c r="A76" s="142">
        <v>1992</v>
      </c>
      <c r="B76" s="205">
        <v>1</v>
      </c>
      <c r="C76" s="213" t="s">
        <v>58</v>
      </c>
      <c r="D76" s="206"/>
      <c r="E76" s="205">
        <v>4</v>
      </c>
      <c r="F76" s="213">
        <v>27.652</v>
      </c>
      <c r="G76" s="206"/>
      <c r="H76" s="205">
        <v>3</v>
      </c>
      <c r="I76" s="213">
        <v>20.873</v>
      </c>
      <c r="J76" s="206"/>
      <c r="K76" s="205">
        <v>3</v>
      </c>
      <c r="L76" s="213" t="s">
        <v>58</v>
      </c>
      <c r="N76" s="39">
        <v>11</v>
      </c>
      <c r="O76" s="40">
        <v>48.525</v>
      </c>
    </row>
    <row r="77" spans="1:15" ht="12.75">
      <c r="A77" s="142">
        <v>1993</v>
      </c>
      <c r="B77" s="205">
        <v>2</v>
      </c>
      <c r="C77" s="213">
        <v>11.418</v>
      </c>
      <c r="D77" s="206"/>
      <c r="E77" s="205">
        <v>2</v>
      </c>
      <c r="F77" s="213">
        <v>34.533</v>
      </c>
      <c r="G77" s="206"/>
      <c r="H77" s="205">
        <v>1</v>
      </c>
      <c r="I77" s="213">
        <v>11.253</v>
      </c>
      <c r="J77" s="206"/>
      <c r="K77" s="205">
        <v>1</v>
      </c>
      <c r="L77" s="213">
        <v>212.269</v>
      </c>
      <c r="N77" s="39">
        <v>6</v>
      </c>
      <c r="O77" s="40">
        <v>269.473</v>
      </c>
    </row>
    <row r="78" spans="1:15" ht="12.75">
      <c r="A78" s="41">
        <v>1994</v>
      </c>
      <c r="B78" s="205">
        <v>1</v>
      </c>
      <c r="C78" s="213" t="s">
        <v>58</v>
      </c>
      <c r="D78" s="206"/>
      <c r="E78" s="205">
        <v>3</v>
      </c>
      <c r="F78" s="213">
        <v>329.926</v>
      </c>
      <c r="G78" s="206"/>
      <c r="H78" s="205">
        <v>1</v>
      </c>
      <c r="I78" s="213" t="s">
        <v>58</v>
      </c>
      <c r="J78" s="206"/>
      <c r="K78" s="205">
        <v>7</v>
      </c>
      <c r="L78" s="213">
        <v>214.229</v>
      </c>
      <c r="N78" s="39">
        <v>12</v>
      </c>
      <c r="O78" s="40">
        <v>544.155</v>
      </c>
    </row>
    <row r="79" spans="1:15" ht="12.75">
      <c r="A79" s="41">
        <v>1995</v>
      </c>
      <c r="B79" s="205">
        <v>7</v>
      </c>
      <c r="C79" s="213">
        <v>110.345</v>
      </c>
      <c r="D79" s="206"/>
      <c r="E79" s="205">
        <v>9</v>
      </c>
      <c r="F79" s="213">
        <v>1020.697</v>
      </c>
      <c r="G79" s="206" t="s">
        <v>0</v>
      </c>
      <c r="H79" s="205">
        <v>9</v>
      </c>
      <c r="I79" s="213">
        <v>342.233</v>
      </c>
      <c r="J79" s="206" t="s">
        <v>0</v>
      </c>
      <c r="K79" s="205">
        <v>13</v>
      </c>
      <c r="L79" s="213">
        <v>2127.332</v>
      </c>
      <c r="M79" s="135" t="s">
        <v>0</v>
      </c>
      <c r="N79" s="39">
        <v>38</v>
      </c>
      <c r="O79" s="40">
        <v>3600.607</v>
      </c>
    </row>
    <row r="80" spans="1:16" ht="12.75">
      <c r="A80" s="41">
        <v>1996</v>
      </c>
      <c r="B80" s="205">
        <v>6</v>
      </c>
      <c r="C80" s="213">
        <v>241.09599999999998</v>
      </c>
      <c r="D80" s="206"/>
      <c r="E80" s="205">
        <v>11</v>
      </c>
      <c r="F80" s="213">
        <v>537.7860000000001</v>
      </c>
      <c r="G80" s="206"/>
      <c r="H80" s="205">
        <v>17</v>
      </c>
      <c r="I80" s="213">
        <v>816.807</v>
      </c>
      <c r="J80" s="206"/>
      <c r="K80" s="205">
        <v>18</v>
      </c>
      <c r="L80" s="213">
        <v>1153.561</v>
      </c>
      <c r="N80" s="39">
        <v>52</v>
      </c>
      <c r="O80" s="40">
        <v>2749.25</v>
      </c>
      <c r="P80" s="135"/>
    </row>
    <row r="81" spans="1:17" ht="12.75">
      <c r="A81" s="41">
        <v>1997</v>
      </c>
      <c r="B81" s="205">
        <v>7</v>
      </c>
      <c r="C81" s="213">
        <v>408.48</v>
      </c>
      <c r="D81" s="206"/>
      <c r="E81" s="205">
        <v>13</v>
      </c>
      <c r="F81" s="213">
        <v>1002.64</v>
      </c>
      <c r="G81" s="206"/>
      <c r="H81" s="205">
        <v>11</v>
      </c>
      <c r="I81" s="213">
        <v>838.12</v>
      </c>
      <c r="J81" s="206"/>
      <c r="K81" s="205">
        <v>10</v>
      </c>
      <c r="L81" s="213">
        <v>659.35</v>
      </c>
      <c r="N81" s="39">
        <v>41</v>
      </c>
      <c r="O81" s="40">
        <v>2908.59</v>
      </c>
      <c r="P81" s="135"/>
      <c r="Q81" s="409"/>
    </row>
    <row r="82" spans="1:17" ht="12.75">
      <c r="A82" s="41">
        <v>1998</v>
      </c>
      <c r="B82" s="205">
        <v>5</v>
      </c>
      <c r="C82" s="213">
        <v>130.93</v>
      </c>
      <c r="D82" s="206"/>
      <c r="E82" s="205">
        <v>17</v>
      </c>
      <c r="F82" s="213">
        <v>5652.93</v>
      </c>
      <c r="G82" s="206"/>
      <c r="H82" s="205">
        <v>5</v>
      </c>
      <c r="I82" s="213">
        <v>227.57</v>
      </c>
      <c r="J82" s="206"/>
      <c r="K82" s="205">
        <v>6</v>
      </c>
      <c r="L82" s="213">
        <v>1123.89</v>
      </c>
      <c r="N82" s="39">
        <v>33</v>
      </c>
      <c r="O82" s="40">
        <v>7135.32</v>
      </c>
      <c r="P82" s="135"/>
      <c r="Q82" s="409"/>
    </row>
    <row r="83" spans="1:17" ht="12.75">
      <c r="A83" s="41">
        <v>1999</v>
      </c>
      <c r="B83" s="205">
        <v>4</v>
      </c>
      <c r="C83" s="213">
        <v>263.53</v>
      </c>
      <c r="D83" s="206"/>
      <c r="E83" s="205">
        <v>6</v>
      </c>
      <c r="F83" s="213">
        <v>1680.38</v>
      </c>
      <c r="G83" s="206"/>
      <c r="H83" s="205">
        <v>10</v>
      </c>
      <c r="I83" s="213">
        <v>2995.58</v>
      </c>
      <c r="J83" s="206"/>
      <c r="K83" s="205">
        <v>8</v>
      </c>
      <c r="L83" s="213">
        <v>1114.8</v>
      </c>
      <c r="N83" s="39">
        <v>28</v>
      </c>
      <c r="O83" s="40">
        <v>6054.29</v>
      </c>
      <c r="P83" s="135"/>
      <c r="Q83" s="409"/>
    </row>
    <row r="84" spans="1:20" s="251" customFormat="1" ht="12.75">
      <c r="A84" s="41">
        <v>2000</v>
      </c>
      <c r="B84" s="205">
        <v>8</v>
      </c>
      <c r="C84" s="213">
        <v>1594.6</v>
      </c>
      <c r="D84" s="206"/>
      <c r="E84" s="205">
        <v>9</v>
      </c>
      <c r="F84" s="213">
        <v>619.9</v>
      </c>
      <c r="G84" s="206"/>
      <c r="H84" s="205">
        <v>11</v>
      </c>
      <c r="I84" s="213">
        <v>491.7</v>
      </c>
      <c r="J84" s="206"/>
      <c r="K84" s="205">
        <v>10</v>
      </c>
      <c r="L84" s="213">
        <v>2871.3</v>
      </c>
      <c r="M84" s="135"/>
      <c r="N84" s="39">
        <v>38</v>
      </c>
      <c r="O84" s="40">
        <v>5577.5</v>
      </c>
      <c r="Q84" s="411"/>
      <c r="R84" s="411"/>
      <c r="S84" s="411"/>
      <c r="T84" s="411"/>
    </row>
    <row r="85" spans="1:20" s="251" customFormat="1" ht="12.75">
      <c r="A85" s="41">
        <v>2001</v>
      </c>
      <c r="B85" s="205">
        <v>5</v>
      </c>
      <c r="C85" s="213">
        <v>3221.92</v>
      </c>
      <c r="D85" s="206"/>
      <c r="E85" s="205">
        <v>2</v>
      </c>
      <c r="F85" s="213">
        <v>0</v>
      </c>
      <c r="G85" s="206"/>
      <c r="H85" s="205">
        <v>2</v>
      </c>
      <c r="I85" s="213">
        <v>69.95</v>
      </c>
      <c r="J85" s="206"/>
      <c r="K85" s="205">
        <v>5</v>
      </c>
      <c r="L85" s="213">
        <v>308.46</v>
      </c>
      <c r="M85" s="135"/>
      <c r="N85" s="39">
        <v>14</v>
      </c>
      <c r="O85" s="40">
        <v>3600.33</v>
      </c>
      <c r="Q85" s="411"/>
      <c r="R85" s="411"/>
      <c r="S85" s="411"/>
      <c r="T85" s="411"/>
    </row>
    <row r="86" spans="1:20" s="251" customFormat="1" ht="12.75">
      <c r="A86" s="142">
        <v>2002</v>
      </c>
      <c r="B86" s="205">
        <v>4</v>
      </c>
      <c r="C86" s="213">
        <v>0</v>
      </c>
      <c r="D86" s="206"/>
      <c r="E86" s="205">
        <v>0</v>
      </c>
      <c r="F86" s="213">
        <v>0</v>
      </c>
      <c r="G86" s="206"/>
      <c r="H86" s="205">
        <v>3</v>
      </c>
      <c r="I86" s="213">
        <v>0</v>
      </c>
      <c r="J86" s="206"/>
      <c r="K86" s="205">
        <v>2</v>
      </c>
      <c r="L86" s="213">
        <v>0</v>
      </c>
      <c r="M86" s="135"/>
      <c r="N86" s="39">
        <v>9</v>
      </c>
      <c r="O86" s="40">
        <v>0</v>
      </c>
      <c r="Q86" s="411"/>
      <c r="R86" s="411"/>
      <c r="S86" s="411"/>
      <c r="T86" s="411"/>
    </row>
    <row r="87" spans="1:20" s="251" customFormat="1" ht="12.75">
      <c r="A87" s="142">
        <v>2003</v>
      </c>
      <c r="B87" s="205">
        <v>1</v>
      </c>
      <c r="C87" s="213">
        <v>0</v>
      </c>
      <c r="D87" s="206"/>
      <c r="E87" s="205">
        <v>1</v>
      </c>
      <c r="F87" s="213">
        <v>100</v>
      </c>
      <c r="G87" s="206"/>
      <c r="H87" s="205">
        <v>2</v>
      </c>
      <c r="I87" s="213">
        <v>0</v>
      </c>
      <c r="J87" s="206"/>
      <c r="K87" s="205">
        <v>3</v>
      </c>
      <c r="L87" s="213">
        <v>1033.94</v>
      </c>
      <c r="M87" s="135"/>
      <c r="N87" s="39">
        <v>7</v>
      </c>
      <c r="O87" s="40">
        <v>1133.94</v>
      </c>
      <c r="Q87" s="411"/>
      <c r="R87" s="411"/>
      <c r="S87" s="411"/>
      <c r="T87" s="411"/>
    </row>
    <row r="88" spans="1:20" s="251" customFormat="1" ht="12.75">
      <c r="A88" s="259">
        <v>2004</v>
      </c>
      <c r="B88" s="253">
        <v>1</v>
      </c>
      <c r="C88" s="254">
        <v>18.53</v>
      </c>
      <c r="D88" s="255"/>
      <c r="E88" s="253">
        <v>4</v>
      </c>
      <c r="F88" s="254">
        <v>568.08</v>
      </c>
      <c r="G88" s="255">
        <v>0</v>
      </c>
      <c r="H88" s="253">
        <v>0</v>
      </c>
      <c r="I88" s="254">
        <v>0</v>
      </c>
      <c r="J88" s="255">
        <v>0</v>
      </c>
      <c r="K88" s="253">
        <v>5</v>
      </c>
      <c r="L88" s="254">
        <v>777.86</v>
      </c>
      <c r="M88" s="256"/>
      <c r="N88" s="257">
        <f>B88+E88+H88+K88</f>
        <v>10</v>
      </c>
      <c r="O88" s="258">
        <f>C88+F88+I88+L88</f>
        <v>1364.47</v>
      </c>
      <c r="Q88" s="411"/>
      <c r="R88" s="411"/>
      <c r="S88" s="411"/>
      <c r="T88" s="411"/>
    </row>
    <row r="89" spans="1:17" ht="12.75">
      <c r="A89" s="41" t="s">
        <v>0</v>
      </c>
      <c r="B89" s="207"/>
      <c r="C89" s="206"/>
      <c r="D89" s="206"/>
      <c r="E89" s="207"/>
      <c r="F89" s="207"/>
      <c r="G89" s="207"/>
      <c r="H89" s="207"/>
      <c r="I89" s="207"/>
      <c r="J89" s="207"/>
      <c r="K89" s="207"/>
      <c r="L89" s="207"/>
      <c r="N89" s="14"/>
      <c r="O89" s="313"/>
      <c r="P89" s="41"/>
      <c r="Q89" s="394"/>
    </row>
    <row r="90" spans="1:17" ht="12.75">
      <c r="A90" s="148" t="s">
        <v>52</v>
      </c>
      <c r="B90" s="207"/>
      <c r="C90" s="206"/>
      <c r="D90" s="206"/>
      <c r="E90" s="207"/>
      <c r="F90" s="213"/>
      <c r="G90" s="206"/>
      <c r="H90" s="207"/>
      <c r="I90" s="213"/>
      <c r="J90" s="206"/>
      <c r="K90" s="207"/>
      <c r="L90" s="213"/>
      <c r="N90" s="14"/>
      <c r="O90" s="13"/>
      <c r="P90" s="41"/>
      <c r="Q90" s="394"/>
    </row>
    <row r="91" spans="1:17" ht="12.75">
      <c r="A91" s="41"/>
      <c r="B91" s="207"/>
      <c r="C91" s="206"/>
      <c r="D91" s="206"/>
      <c r="E91" s="207"/>
      <c r="F91" s="213"/>
      <c r="G91" s="206"/>
      <c r="H91" s="207"/>
      <c r="I91" s="213"/>
      <c r="J91" s="206"/>
      <c r="K91" s="207"/>
      <c r="L91" s="213"/>
      <c r="N91" s="14"/>
      <c r="O91" s="13"/>
      <c r="P91" s="41"/>
      <c r="Q91" s="394"/>
    </row>
    <row r="92" spans="1:15" ht="12.75">
      <c r="A92" s="41">
        <v>1995</v>
      </c>
      <c r="B92" s="207"/>
      <c r="C92" s="206"/>
      <c r="D92" s="206"/>
      <c r="E92" s="207">
        <v>14</v>
      </c>
      <c r="F92" s="213">
        <v>6.218</v>
      </c>
      <c r="G92" s="206"/>
      <c r="H92" s="205">
        <v>67</v>
      </c>
      <c r="I92" s="213">
        <v>12.357</v>
      </c>
      <c r="J92" s="206" t="s">
        <v>0</v>
      </c>
      <c r="K92" s="205">
        <v>42</v>
      </c>
      <c r="L92" s="213">
        <v>50.912000000000006</v>
      </c>
      <c r="N92" s="39">
        <v>123</v>
      </c>
      <c r="O92" s="40">
        <v>69.48700000000001</v>
      </c>
    </row>
    <row r="93" spans="1:16" ht="12.75">
      <c r="A93" s="41">
        <v>1996</v>
      </c>
      <c r="B93" s="205">
        <v>16</v>
      </c>
      <c r="C93" s="213">
        <v>62.12</v>
      </c>
      <c r="D93" s="206"/>
      <c r="E93" s="205">
        <v>39</v>
      </c>
      <c r="F93" s="213">
        <v>160.853</v>
      </c>
      <c r="G93" s="206"/>
      <c r="H93" s="205">
        <v>42</v>
      </c>
      <c r="I93" s="213">
        <v>91.367</v>
      </c>
      <c r="J93" s="206"/>
      <c r="K93" s="205">
        <v>48</v>
      </c>
      <c r="L93" s="213">
        <v>199.785</v>
      </c>
      <c r="N93" s="39">
        <v>145</v>
      </c>
      <c r="O93" s="40">
        <v>514.125</v>
      </c>
      <c r="P93" s="135"/>
    </row>
    <row r="94" spans="1:17" ht="12.75">
      <c r="A94" s="41">
        <v>1997</v>
      </c>
      <c r="B94" s="205">
        <v>26</v>
      </c>
      <c r="C94" s="213">
        <v>80.65</v>
      </c>
      <c r="D94" s="206"/>
      <c r="E94" s="205">
        <v>28</v>
      </c>
      <c r="F94" s="213">
        <v>98.62</v>
      </c>
      <c r="G94" s="206"/>
      <c r="H94" s="205">
        <v>22</v>
      </c>
      <c r="I94" s="213">
        <v>59.27</v>
      </c>
      <c r="J94" s="206"/>
      <c r="K94" s="205">
        <v>31</v>
      </c>
      <c r="L94" s="213">
        <v>105.89</v>
      </c>
      <c r="N94" s="39">
        <v>107</v>
      </c>
      <c r="O94" s="40">
        <v>344.43</v>
      </c>
      <c r="P94" s="135"/>
      <c r="Q94" s="409"/>
    </row>
    <row r="95" spans="1:17" ht="12.75">
      <c r="A95" s="41">
        <v>1998</v>
      </c>
      <c r="B95" s="205">
        <v>9</v>
      </c>
      <c r="C95" s="213">
        <v>9.72</v>
      </c>
      <c r="D95" s="206"/>
      <c r="E95" s="205">
        <v>23</v>
      </c>
      <c r="F95" s="213">
        <v>136.02</v>
      </c>
      <c r="G95" s="206"/>
      <c r="H95" s="205">
        <v>29</v>
      </c>
      <c r="I95" s="213">
        <v>56.97</v>
      </c>
      <c r="J95" s="206"/>
      <c r="K95" s="205">
        <v>14</v>
      </c>
      <c r="L95" s="213">
        <v>64.76</v>
      </c>
      <c r="N95" s="39">
        <v>75</v>
      </c>
      <c r="O95" s="40">
        <v>267.47</v>
      </c>
      <c r="P95" s="135"/>
      <c r="Q95" s="409"/>
    </row>
    <row r="96" spans="1:17" ht="12.75">
      <c r="A96" s="41">
        <v>1999</v>
      </c>
      <c r="B96" s="205">
        <v>11</v>
      </c>
      <c r="C96" s="213">
        <v>22.26</v>
      </c>
      <c r="D96" s="206"/>
      <c r="E96" s="205">
        <v>25</v>
      </c>
      <c r="F96" s="213">
        <v>52.7</v>
      </c>
      <c r="G96" s="206"/>
      <c r="H96" s="205">
        <v>24</v>
      </c>
      <c r="I96" s="213">
        <v>62.55</v>
      </c>
      <c r="J96" s="206"/>
      <c r="K96" s="205">
        <v>42</v>
      </c>
      <c r="L96" s="213">
        <v>196.19</v>
      </c>
      <c r="N96" s="39">
        <v>102</v>
      </c>
      <c r="O96" s="40">
        <v>333.7</v>
      </c>
      <c r="P96" s="135"/>
      <c r="Q96" s="409"/>
    </row>
    <row r="97" spans="1:20" s="251" customFormat="1" ht="12.75">
      <c r="A97" s="41">
        <v>2000</v>
      </c>
      <c r="B97" s="205">
        <v>57</v>
      </c>
      <c r="C97" s="213">
        <v>498.9</v>
      </c>
      <c r="D97" s="206"/>
      <c r="E97" s="205">
        <v>67</v>
      </c>
      <c r="F97" s="213">
        <v>511</v>
      </c>
      <c r="G97" s="206"/>
      <c r="H97" s="205">
        <v>72</v>
      </c>
      <c r="I97" s="213">
        <v>390.3</v>
      </c>
      <c r="J97" s="206"/>
      <c r="K97" s="205">
        <v>81</v>
      </c>
      <c r="L97" s="213">
        <v>353.9</v>
      </c>
      <c r="M97" s="135"/>
      <c r="N97" s="39">
        <v>277</v>
      </c>
      <c r="O97" s="40">
        <v>1754.1</v>
      </c>
      <c r="Q97" s="411"/>
      <c r="R97" s="411"/>
      <c r="S97" s="411"/>
      <c r="T97" s="411"/>
    </row>
    <row r="98" spans="1:15" ht="12.75">
      <c r="A98" s="41">
        <v>2001</v>
      </c>
      <c r="B98" s="205">
        <v>35</v>
      </c>
      <c r="C98" s="213">
        <v>144.15</v>
      </c>
      <c r="D98" s="206"/>
      <c r="E98" s="205">
        <v>48</v>
      </c>
      <c r="F98" s="213">
        <v>133.72</v>
      </c>
      <c r="G98" s="206"/>
      <c r="H98" s="205">
        <v>49</v>
      </c>
      <c r="I98" s="213">
        <v>158.77</v>
      </c>
      <c r="J98" s="206"/>
      <c r="K98" s="205">
        <v>45</v>
      </c>
      <c r="L98" s="213">
        <v>156.44</v>
      </c>
      <c r="N98" s="39">
        <v>177</v>
      </c>
      <c r="O98" s="40">
        <v>593.08</v>
      </c>
    </row>
    <row r="99" spans="1:15" ht="12.75">
      <c r="A99" s="41">
        <v>2002</v>
      </c>
      <c r="B99" s="207">
        <v>28</v>
      </c>
      <c r="C99" s="213">
        <v>56.3</v>
      </c>
      <c r="D99" s="206"/>
      <c r="E99" s="207">
        <v>53</v>
      </c>
      <c r="F99" s="213">
        <v>275.39</v>
      </c>
      <c r="G99" s="206"/>
      <c r="H99" s="205">
        <v>41</v>
      </c>
      <c r="I99" s="213">
        <v>52.47</v>
      </c>
      <c r="J99" s="206"/>
      <c r="K99" s="205">
        <v>38</v>
      </c>
      <c r="L99" s="213">
        <v>105.91</v>
      </c>
      <c r="N99" s="39">
        <v>160</v>
      </c>
      <c r="O99" s="40">
        <v>490.07</v>
      </c>
    </row>
    <row r="100" spans="1:20" s="377" customFormat="1" ht="12.75">
      <c r="A100" s="41">
        <v>2003</v>
      </c>
      <c r="B100" s="207">
        <v>22</v>
      </c>
      <c r="C100" s="213">
        <v>21.4387</v>
      </c>
      <c r="D100" s="206"/>
      <c r="E100" s="207">
        <v>30</v>
      </c>
      <c r="F100" s="213">
        <v>437.41</v>
      </c>
      <c r="G100" s="206"/>
      <c r="H100" s="205">
        <v>46</v>
      </c>
      <c r="I100" s="213">
        <v>119.51</v>
      </c>
      <c r="J100" s="206"/>
      <c r="K100" s="205">
        <v>64</v>
      </c>
      <c r="L100" s="213">
        <v>517.09</v>
      </c>
      <c r="M100" s="135"/>
      <c r="N100" s="39">
        <v>162</v>
      </c>
      <c r="O100" s="40">
        <v>1095.4487</v>
      </c>
      <c r="Q100" s="411"/>
      <c r="R100" s="411"/>
      <c r="S100" s="411"/>
      <c r="T100" s="411"/>
    </row>
    <row r="101" spans="1:20" s="377" customFormat="1" ht="12.75">
      <c r="A101" s="252">
        <v>2004</v>
      </c>
      <c r="B101" s="260">
        <v>53</v>
      </c>
      <c r="C101" s="378">
        <v>472.25</v>
      </c>
      <c r="D101" s="255"/>
      <c r="E101" s="260">
        <v>76</v>
      </c>
      <c r="F101" s="254">
        <v>543.07</v>
      </c>
      <c r="G101" s="255">
        <v>0</v>
      </c>
      <c r="H101" s="253">
        <v>108</v>
      </c>
      <c r="I101" s="254">
        <v>843.48</v>
      </c>
      <c r="J101" s="255">
        <v>0</v>
      </c>
      <c r="K101" s="253">
        <v>118</v>
      </c>
      <c r="L101" s="254">
        <v>917.09</v>
      </c>
      <c r="M101" s="256"/>
      <c r="N101" s="257">
        <f>B101+E101+H101+K101</f>
        <v>355</v>
      </c>
      <c r="O101" s="258">
        <f>C101+F101+I101+L101</f>
        <v>2775.8900000000003</v>
      </c>
      <c r="Q101" s="411"/>
      <c r="R101" s="411"/>
      <c r="S101" s="411"/>
      <c r="T101" s="411"/>
    </row>
    <row r="102" spans="1:15" ht="12.75">
      <c r="A102" s="41"/>
      <c r="B102" s="207"/>
      <c r="C102" s="206"/>
      <c r="D102" s="206"/>
      <c r="E102" s="207"/>
      <c r="F102" s="207"/>
      <c r="G102" s="207"/>
      <c r="H102" s="207"/>
      <c r="I102" s="207"/>
      <c r="J102" s="207"/>
      <c r="K102" s="207"/>
      <c r="L102" s="207"/>
      <c r="O102" s="40"/>
    </row>
    <row r="103" spans="1:15" ht="12.75">
      <c r="A103" s="41"/>
      <c r="B103" s="207"/>
      <c r="C103" s="206"/>
      <c r="D103" s="206"/>
      <c r="E103" s="207"/>
      <c r="F103" s="213"/>
      <c r="G103" s="206"/>
      <c r="H103" s="205"/>
      <c r="I103" s="213"/>
      <c r="J103" s="206"/>
      <c r="K103" s="205"/>
      <c r="L103" s="213"/>
      <c r="O103" s="40"/>
    </row>
    <row r="104" spans="1:24" s="116" customFormat="1" ht="12.75">
      <c r="A104" s="148" t="s">
        <v>163</v>
      </c>
      <c r="B104" s="207"/>
      <c r="C104" s="206"/>
      <c r="D104" s="206"/>
      <c r="E104" s="207"/>
      <c r="F104" s="213"/>
      <c r="G104" s="206"/>
      <c r="H104" s="207"/>
      <c r="I104" s="213"/>
      <c r="J104" s="206"/>
      <c r="K104" s="207"/>
      <c r="L104" s="213"/>
      <c r="M104" s="135"/>
      <c r="N104" s="14"/>
      <c r="O104" s="13"/>
      <c r="P104" s="41"/>
      <c r="Q104" s="394"/>
      <c r="R104" s="404"/>
      <c r="S104" s="404"/>
      <c r="T104" s="404"/>
      <c r="U104" s="83"/>
      <c r="V104" s="83"/>
      <c r="W104" s="83"/>
      <c r="X104" s="83"/>
    </row>
    <row r="105" spans="1:17" ht="12.75">
      <c r="A105" s="41"/>
      <c r="B105" s="207"/>
      <c r="C105" s="206"/>
      <c r="D105" s="206"/>
      <c r="E105" s="207"/>
      <c r="F105" s="213"/>
      <c r="G105" s="206"/>
      <c r="H105" s="207"/>
      <c r="I105" s="213"/>
      <c r="J105" s="206"/>
      <c r="K105" s="207"/>
      <c r="L105" s="213"/>
      <c r="N105" s="14"/>
      <c r="O105" s="13"/>
      <c r="P105" s="41"/>
      <c r="Q105" s="394"/>
    </row>
    <row r="106" spans="1:15" ht="12.75">
      <c r="A106" s="41">
        <v>1980</v>
      </c>
      <c r="B106" s="205" t="s">
        <v>58</v>
      </c>
      <c r="C106" s="206" t="s">
        <v>58</v>
      </c>
      <c r="D106" s="206"/>
      <c r="E106" s="205" t="s">
        <v>58</v>
      </c>
      <c r="F106" s="213" t="s">
        <v>58</v>
      </c>
      <c r="G106" s="206"/>
      <c r="H106" s="205" t="s">
        <v>58</v>
      </c>
      <c r="I106" s="213" t="s">
        <v>58</v>
      </c>
      <c r="J106" s="206"/>
      <c r="K106" s="207">
        <v>23</v>
      </c>
      <c r="L106" s="213">
        <v>12.582</v>
      </c>
      <c r="N106" s="39">
        <v>23</v>
      </c>
      <c r="O106" s="40">
        <v>12.582</v>
      </c>
    </row>
    <row r="107" spans="1:15" ht="12.75">
      <c r="A107" s="41">
        <v>1981</v>
      </c>
      <c r="B107" s="207">
        <v>8</v>
      </c>
      <c r="C107" s="206">
        <v>1.581</v>
      </c>
      <c r="D107" s="206"/>
      <c r="E107" s="207">
        <v>19</v>
      </c>
      <c r="F107" s="213">
        <v>47.207</v>
      </c>
      <c r="G107" s="206"/>
      <c r="H107" s="207">
        <v>15</v>
      </c>
      <c r="I107" s="213">
        <v>11.06</v>
      </c>
      <c r="J107" s="206"/>
      <c r="K107" s="207">
        <v>21</v>
      </c>
      <c r="L107" s="213">
        <v>15.046</v>
      </c>
      <c r="N107" s="39">
        <v>63</v>
      </c>
      <c r="O107" s="40">
        <v>74.894</v>
      </c>
    </row>
    <row r="108" spans="1:15" ht="12.75">
      <c r="A108" s="41">
        <v>1982</v>
      </c>
      <c r="B108" s="207">
        <v>9</v>
      </c>
      <c r="C108" s="206">
        <v>7.201</v>
      </c>
      <c r="D108" s="206"/>
      <c r="E108" s="207">
        <v>14</v>
      </c>
      <c r="F108" s="213">
        <v>14.174</v>
      </c>
      <c r="G108" s="206"/>
      <c r="H108" s="207">
        <v>15</v>
      </c>
      <c r="I108" s="213">
        <v>25.376</v>
      </c>
      <c r="J108" s="206"/>
      <c r="K108" s="207">
        <v>24</v>
      </c>
      <c r="L108" s="213">
        <v>27.623</v>
      </c>
      <c r="N108" s="39">
        <v>62</v>
      </c>
      <c r="O108" s="40">
        <v>74.37400000000001</v>
      </c>
    </row>
    <row r="109" spans="1:15" ht="12.75">
      <c r="A109" s="41">
        <v>1983</v>
      </c>
      <c r="B109" s="207">
        <v>11</v>
      </c>
      <c r="C109" s="206">
        <v>2.79</v>
      </c>
      <c r="D109" s="206"/>
      <c r="E109" s="207">
        <v>32</v>
      </c>
      <c r="F109" s="213">
        <v>56.265</v>
      </c>
      <c r="G109" s="206"/>
      <c r="H109" s="207">
        <v>19</v>
      </c>
      <c r="I109" s="213">
        <v>34.94</v>
      </c>
      <c r="J109" s="206"/>
      <c r="K109" s="207">
        <v>26</v>
      </c>
      <c r="L109" s="213">
        <v>71.381</v>
      </c>
      <c r="N109" s="39">
        <v>88</v>
      </c>
      <c r="O109" s="40">
        <v>165.376</v>
      </c>
    </row>
    <row r="110" spans="1:15" ht="12.75">
      <c r="A110" s="41">
        <v>1984</v>
      </c>
      <c r="B110" s="207">
        <v>26</v>
      </c>
      <c r="C110" s="206">
        <v>43.4</v>
      </c>
      <c r="D110" s="206"/>
      <c r="E110" s="207">
        <v>31</v>
      </c>
      <c r="F110" s="213">
        <v>71.311</v>
      </c>
      <c r="G110" s="206"/>
      <c r="H110" s="207">
        <v>21</v>
      </c>
      <c r="I110" s="213">
        <v>31.052</v>
      </c>
      <c r="J110" s="206"/>
      <c r="K110" s="207">
        <v>23</v>
      </c>
      <c r="L110" s="213">
        <v>35.744</v>
      </c>
      <c r="N110" s="39">
        <v>101</v>
      </c>
      <c r="O110" s="40">
        <v>181.507</v>
      </c>
    </row>
    <row r="111" spans="1:15" ht="12.75">
      <c r="A111" s="41">
        <v>1985</v>
      </c>
      <c r="B111" s="207">
        <v>17</v>
      </c>
      <c r="C111" s="206">
        <v>28.827</v>
      </c>
      <c r="D111" s="206"/>
      <c r="E111" s="207">
        <v>25</v>
      </c>
      <c r="F111" s="213">
        <v>54.376</v>
      </c>
      <c r="G111" s="206"/>
      <c r="H111" s="207">
        <v>27</v>
      </c>
      <c r="I111" s="213">
        <v>56.056</v>
      </c>
      <c r="J111" s="206"/>
      <c r="K111" s="207">
        <v>29</v>
      </c>
      <c r="L111" s="213">
        <v>63.019</v>
      </c>
      <c r="N111" s="39">
        <v>98</v>
      </c>
      <c r="O111" s="40">
        <v>202.27800000000002</v>
      </c>
    </row>
    <row r="112" spans="1:15" ht="12.75">
      <c r="A112" s="41">
        <v>1986</v>
      </c>
      <c r="B112" s="207">
        <v>8</v>
      </c>
      <c r="C112" s="206">
        <v>21.913</v>
      </c>
      <c r="D112" s="206"/>
      <c r="E112" s="207">
        <v>27</v>
      </c>
      <c r="F112" s="213">
        <v>99.8</v>
      </c>
      <c r="G112" s="206"/>
      <c r="H112" s="207">
        <v>26</v>
      </c>
      <c r="I112" s="213">
        <v>85.312</v>
      </c>
      <c r="J112" s="206"/>
      <c r="K112" s="207">
        <v>33</v>
      </c>
      <c r="L112" s="213">
        <v>82.852</v>
      </c>
      <c r="N112" s="39">
        <v>94</v>
      </c>
      <c r="O112" s="40">
        <v>289.87699999999995</v>
      </c>
    </row>
    <row r="113" spans="1:15" ht="12.75">
      <c r="A113" s="41">
        <v>1987</v>
      </c>
      <c r="B113" s="207">
        <v>15</v>
      </c>
      <c r="C113" s="206">
        <v>21.84</v>
      </c>
      <c r="D113" s="206"/>
      <c r="E113" s="207">
        <v>23</v>
      </c>
      <c r="F113" s="213">
        <v>63.304</v>
      </c>
      <c r="G113" s="206"/>
      <c r="H113" s="207">
        <v>16</v>
      </c>
      <c r="I113" s="213">
        <v>34.716</v>
      </c>
      <c r="J113" s="206"/>
      <c r="K113" s="207">
        <v>21</v>
      </c>
      <c r="L113" s="213">
        <v>71.284</v>
      </c>
      <c r="N113" s="39">
        <v>75</v>
      </c>
      <c r="O113" s="40">
        <v>191.144</v>
      </c>
    </row>
    <row r="114" spans="1:15" ht="12.75">
      <c r="A114" s="41">
        <v>1988</v>
      </c>
      <c r="B114" s="207">
        <v>20</v>
      </c>
      <c r="C114" s="206">
        <v>112.302</v>
      </c>
      <c r="D114" s="206"/>
      <c r="E114" s="207">
        <v>38</v>
      </c>
      <c r="F114" s="213">
        <v>94.071</v>
      </c>
      <c r="G114" s="206"/>
      <c r="H114" s="207">
        <v>17</v>
      </c>
      <c r="I114" s="213">
        <v>35.237</v>
      </c>
      <c r="J114" s="206"/>
      <c r="K114" s="207">
        <v>28</v>
      </c>
      <c r="L114" s="213">
        <v>66.479</v>
      </c>
      <c r="N114" s="39">
        <v>103</v>
      </c>
      <c r="O114" s="40">
        <v>308.089</v>
      </c>
    </row>
    <row r="115" spans="1:15" ht="12.75">
      <c r="A115" s="41">
        <v>1989</v>
      </c>
      <c r="B115" s="207">
        <v>11</v>
      </c>
      <c r="C115" s="206">
        <v>11.496</v>
      </c>
      <c r="D115" s="206"/>
      <c r="E115" s="207">
        <v>27</v>
      </c>
      <c r="F115" s="213">
        <v>66.352</v>
      </c>
      <c r="G115" s="206"/>
      <c r="H115" s="207">
        <v>19</v>
      </c>
      <c r="I115" s="213">
        <v>36.477</v>
      </c>
      <c r="J115" s="206"/>
      <c r="K115" s="207">
        <v>20</v>
      </c>
      <c r="L115" s="213">
        <v>39.338</v>
      </c>
      <c r="N115" s="39">
        <v>77</v>
      </c>
      <c r="O115" s="40">
        <v>153.66299999999998</v>
      </c>
    </row>
    <row r="116" spans="1:15" ht="12.75">
      <c r="A116" s="41">
        <v>1990</v>
      </c>
      <c r="B116" s="207">
        <v>9</v>
      </c>
      <c r="C116" s="206">
        <v>14.762</v>
      </c>
      <c r="D116" s="206"/>
      <c r="E116" s="207">
        <v>10</v>
      </c>
      <c r="F116" s="213">
        <v>10.198</v>
      </c>
      <c r="G116" s="206"/>
      <c r="H116" s="207">
        <v>14</v>
      </c>
      <c r="I116" s="213">
        <v>0.138</v>
      </c>
      <c r="J116" s="206"/>
      <c r="K116" s="207">
        <v>18</v>
      </c>
      <c r="L116" s="213">
        <v>19.866</v>
      </c>
      <c r="N116" s="39">
        <v>51</v>
      </c>
      <c r="O116" s="40">
        <v>44.964</v>
      </c>
    </row>
    <row r="117" spans="1:15" ht="12.75">
      <c r="A117" s="41">
        <v>1991</v>
      </c>
      <c r="B117" s="207">
        <v>7</v>
      </c>
      <c r="C117" s="206" t="s">
        <v>58</v>
      </c>
      <c r="D117" s="206"/>
      <c r="E117" s="207">
        <v>2</v>
      </c>
      <c r="F117" s="213" t="s">
        <v>58</v>
      </c>
      <c r="G117" s="206"/>
      <c r="H117" s="207">
        <v>4</v>
      </c>
      <c r="I117" s="213">
        <v>3.15</v>
      </c>
      <c r="J117" s="206"/>
      <c r="K117" s="207">
        <v>2</v>
      </c>
      <c r="L117" s="213">
        <v>8.44</v>
      </c>
      <c r="N117" s="39">
        <v>15</v>
      </c>
      <c r="O117" s="40">
        <v>11.59</v>
      </c>
    </row>
    <row r="118" spans="1:15" ht="12.75">
      <c r="A118" s="41">
        <v>1992</v>
      </c>
      <c r="B118" s="207">
        <v>2</v>
      </c>
      <c r="C118" s="206" t="s">
        <v>58</v>
      </c>
      <c r="D118" s="206"/>
      <c r="E118" s="207">
        <v>2</v>
      </c>
      <c r="F118" s="213">
        <v>14.635</v>
      </c>
      <c r="G118" s="206"/>
      <c r="H118" s="207">
        <v>2</v>
      </c>
      <c r="I118" s="213">
        <v>5.499</v>
      </c>
      <c r="J118" s="206"/>
      <c r="K118" s="205">
        <v>1</v>
      </c>
      <c r="L118" s="213" t="s">
        <v>58</v>
      </c>
      <c r="N118" s="39">
        <v>7</v>
      </c>
      <c r="O118" s="40">
        <v>20.134</v>
      </c>
    </row>
    <row r="119" spans="1:15" ht="12.75">
      <c r="A119" s="41">
        <v>1993</v>
      </c>
      <c r="B119" s="205" t="s">
        <v>58</v>
      </c>
      <c r="C119" s="206" t="s">
        <v>58</v>
      </c>
      <c r="D119" s="206"/>
      <c r="E119" s="207">
        <v>3</v>
      </c>
      <c r="F119" s="213">
        <v>55</v>
      </c>
      <c r="G119" s="206"/>
      <c r="H119" s="207">
        <v>2</v>
      </c>
      <c r="I119" s="213" t="s">
        <v>101</v>
      </c>
      <c r="J119" s="206"/>
      <c r="K119" s="205">
        <v>8</v>
      </c>
      <c r="L119" s="213">
        <v>41.867999999999995</v>
      </c>
      <c r="N119" s="39">
        <v>13</v>
      </c>
      <c r="O119" s="40">
        <v>96.868</v>
      </c>
    </row>
    <row r="120" spans="1:15" ht="12.75">
      <c r="A120" s="41">
        <v>1994</v>
      </c>
      <c r="B120" s="205">
        <v>4</v>
      </c>
      <c r="C120" s="206">
        <v>1.429</v>
      </c>
      <c r="D120" s="206"/>
      <c r="E120" s="205">
        <v>2</v>
      </c>
      <c r="F120" s="213">
        <v>43.758</v>
      </c>
      <c r="G120" s="206"/>
      <c r="H120" s="205">
        <v>6</v>
      </c>
      <c r="I120" s="213">
        <v>27.662</v>
      </c>
      <c r="J120" s="206"/>
      <c r="K120" s="205">
        <v>5</v>
      </c>
      <c r="L120" s="213">
        <v>40.795</v>
      </c>
      <c r="N120" s="39">
        <v>17</v>
      </c>
      <c r="O120" s="40">
        <v>113.644</v>
      </c>
    </row>
    <row r="121" spans="9:15" ht="12.75">
      <c r="I121" s="40"/>
      <c r="L121" s="40"/>
      <c r="O121" s="40"/>
    </row>
    <row r="122" spans="9:15" ht="12.75">
      <c r="I122" s="40"/>
      <c r="L122" s="40"/>
      <c r="O122" s="40"/>
    </row>
    <row r="123" spans="9:15" ht="12.75">
      <c r="I123" s="40"/>
      <c r="L123" s="40"/>
      <c r="O123" s="40"/>
    </row>
    <row r="124" spans="9:15" ht="12.75">
      <c r="I124" s="40"/>
      <c r="L124" s="40"/>
      <c r="O124" s="40"/>
    </row>
    <row r="125" spans="9:15" ht="12.75">
      <c r="I125" s="40"/>
      <c r="L125" s="40"/>
      <c r="O125" s="40"/>
    </row>
    <row r="126" spans="9:15" ht="12.75">
      <c r="I126" s="40"/>
      <c r="O126" s="40"/>
    </row>
    <row r="127" spans="9:15" ht="12.75">
      <c r="I127" s="40"/>
      <c r="O127" s="40"/>
    </row>
    <row r="128" spans="9:15" ht="12.75">
      <c r="I128" s="40"/>
      <c r="O128" s="40"/>
    </row>
    <row r="129" spans="9:15" ht="12.75">
      <c r="I129" s="40"/>
      <c r="O129" s="40"/>
    </row>
    <row r="130" ht="12.75">
      <c r="O130" s="40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&amp;L&amp;8Market Information and Analysis
London Stock Exchange</oddFooter>
  </headerFooter>
  <rowBreaks count="2" manualBreakCount="2">
    <brk id="50" max="14" man="1"/>
    <brk id="8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4.4453125" style="142" customWidth="1"/>
    <col min="2" max="2" width="5.99609375" style="152" customWidth="1"/>
    <col min="3" max="3" width="8.10546875" style="149" customWidth="1"/>
    <col min="4" max="4" width="1.33203125" style="152" customWidth="1"/>
    <col min="5" max="5" width="5.99609375" style="152" customWidth="1"/>
    <col min="6" max="6" width="7.99609375" style="149" customWidth="1"/>
    <col min="7" max="7" width="1.33203125" style="152" customWidth="1"/>
    <col min="8" max="8" width="5.99609375" style="152" customWidth="1"/>
    <col min="9" max="9" width="8.21484375" style="149" customWidth="1"/>
    <col min="10" max="10" width="1.33203125" style="152" customWidth="1"/>
    <col min="11" max="11" width="5.99609375" style="11" customWidth="1"/>
    <col min="12" max="12" width="8.21484375" style="149" customWidth="1"/>
    <col min="13" max="13" width="1.33203125" style="152" customWidth="1"/>
    <col min="14" max="14" width="5.99609375" style="11" customWidth="1"/>
    <col min="15" max="15" width="8.88671875" style="149" customWidth="1"/>
    <col min="16" max="16384" width="8.88671875" style="11" customWidth="1"/>
  </cols>
  <sheetData>
    <row r="1" spans="1:15" s="51" customFormat="1" ht="15.75">
      <c r="A1" s="1" t="s">
        <v>102</v>
      </c>
      <c r="B1" s="150"/>
      <c r="C1" s="133"/>
      <c r="D1" s="150"/>
      <c r="E1" s="80"/>
      <c r="F1" s="133"/>
      <c r="G1" s="150"/>
      <c r="H1" s="150"/>
      <c r="I1" s="133"/>
      <c r="J1" s="150"/>
      <c r="L1" s="151"/>
      <c r="M1" s="150"/>
      <c r="O1" s="151"/>
    </row>
    <row r="2" spans="1:14" ht="12.75">
      <c r="A2" s="134" t="s">
        <v>92</v>
      </c>
      <c r="B2" s="14"/>
      <c r="E2" s="14"/>
      <c r="H2" s="14"/>
      <c r="K2" s="14"/>
      <c r="N2" s="14"/>
    </row>
    <row r="3" spans="1:14" ht="12.75">
      <c r="A3" s="134"/>
      <c r="B3" s="14"/>
      <c r="E3" s="14"/>
      <c r="H3" s="14"/>
      <c r="K3" s="14"/>
      <c r="N3" s="14"/>
    </row>
    <row r="4" spans="1:14" ht="12.75">
      <c r="A4" s="136" t="s">
        <v>90</v>
      </c>
      <c r="B4" s="14"/>
      <c r="E4" s="14"/>
      <c r="H4" s="14"/>
      <c r="K4" s="14"/>
      <c r="N4" s="14"/>
    </row>
    <row r="5" ht="12.75">
      <c r="A5" s="112"/>
    </row>
    <row r="6" spans="1:15" s="124" customFormat="1" ht="12.75">
      <c r="A6" s="136"/>
      <c r="B6" s="65" t="s">
        <v>88</v>
      </c>
      <c r="C6" s="137"/>
      <c r="D6" s="138"/>
      <c r="E6" s="65" t="s">
        <v>89</v>
      </c>
      <c r="F6" s="137"/>
      <c r="G6" s="138"/>
      <c r="H6" s="65" t="s">
        <v>93</v>
      </c>
      <c r="I6" s="137"/>
      <c r="J6" s="138"/>
      <c r="K6" s="65" t="s">
        <v>94</v>
      </c>
      <c r="L6" s="137"/>
      <c r="M6" s="138"/>
      <c r="N6" s="139" t="s">
        <v>95</v>
      </c>
      <c r="O6" s="140"/>
    </row>
    <row r="7" spans="1:15" s="124" customFormat="1" ht="12.75">
      <c r="A7" s="136"/>
      <c r="B7" s="57"/>
      <c r="C7" s="141" t="s">
        <v>53</v>
      </c>
      <c r="D7" s="133"/>
      <c r="E7" s="57"/>
      <c r="F7" s="141" t="s">
        <v>53</v>
      </c>
      <c r="G7" s="133"/>
      <c r="H7" s="57"/>
      <c r="I7" s="141" t="s">
        <v>53</v>
      </c>
      <c r="J7" s="133"/>
      <c r="K7" s="57"/>
      <c r="L7" s="141" t="s">
        <v>53</v>
      </c>
      <c r="M7" s="133"/>
      <c r="N7" s="57"/>
      <c r="O7" s="141" t="s">
        <v>53</v>
      </c>
    </row>
    <row r="8" spans="1:22" s="83" customFormat="1" ht="12.75">
      <c r="A8" s="142"/>
      <c r="B8" s="39"/>
      <c r="C8" s="143" t="s">
        <v>54</v>
      </c>
      <c r="D8" s="143"/>
      <c r="E8" s="39"/>
      <c r="F8" s="143" t="s">
        <v>54</v>
      </c>
      <c r="G8" s="143"/>
      <c r="H8" s="39"/>
      <c r="I8" s="143" t="s">
        <v>54</v>
      </c>
      <c r="J8" s="143"/>
      <c r="K8" s="39"/>
      <c r="L8" s="143" t="s">
        <v>54</v>
      </c>
      <c r="M8" s="143"/>
      <c r="N8" s="39"/>
      <c r="O8" s="143" t="s">
        <v>54</v>
      </c>
      <c r="Q8" s="11"/>
      <c r="R8" s="11"/>
      <c r="S8" s="11"/>
      <c r="T8" s="11"/>
      <c r="U8" s="11"/>
      <c r="V8" s="11"/>
    </row>
    <row r="9" spans="1:22" s="116" customFormat="1" ht="12.75">
      <c r="A9" s="144" t="s">
        <v>0</v>
      </c>
      <c r="B9" s="122" t="s">
        <v>55</v>
      </c>
      <c r="C9" s="145" t="s">
        <v>10</v>
      </c>
      <c r="D9" s="145"/>
      <c r="E9" s="122" t="s">
        <v>55</v>
      </c>
      <c r="F9" s="145" t="s">
        <v>10</v>
      </c>
      <c r="G9" s="145"/>
      <c r="H9" s="122" t="s">
        <v>55</v>
      </c>
      <c r="I9" s="145" t="s">
        <v>10</v>
      </c>
      <c r="J9" s="145"/>
      <c r="K9" s="122" t="s">
        <v>55</v>
      </c>
      <c r="L9" s="145" t="s">
        <v>10</v>
      </c>
      <c r="M9" s="145"/>
      <c r="N9" s="122" t="s">
        <v>55</v>
      </c>
      <c r="O9" s="145" t="s">
        <v>10</v>
      </c>
      <c r="Q9" s="11"/>
      <c r="R9" s="11"/>
      <c r="S9" s="11"/>
      <c r="T9" s="11"/>
      <c r="U9" s="11"/>
      <c r="V9" s="11"/>
    </row>
    <row r="11" spans="1:15" ht="12.75">
      <c r="A11" s="142" t="s">
        <v>76</v>
      </c>
      <c r="B11" s="41">
        <v>20</v>
      </c>
      <c r="C11" s="233">
        <v>172.374</v>
      </c>
      <c r="D11" s="149"/>
      <c r="E11" s="41">
        <v>36</v>
      </c>
      <c r="F11" s="233">
        <v>412.493</v>
      </c>
      <c r="G11" s="149"/>
      <c r="H11" s="41">
        <v>27</v>
      </c>
      <c r="I11" s="233">
        <v>110.158</v>
      </c>
      <c r="J11" s="149"/>
      <c r="K11" s="41">
        <v>14</v>
      </c>
      <c r="L11" s="233">
        <v>279.242</v>
      </c>
      <c r="M11" s="149"/>
      <c r="N11" s="41">
        <v>97</v>
      </c>
      <c r="O11" s="233">
        <v>974.267</v>
      </c>
    </row>
    <row r="12" spans="1:15" ht="12.75">
      <c r="A12" s="142" t="s">
        <v>77</v>
      </c>
      <c r="B12" s="41">
        <v>9</v>
      </c>
      <c r="C12" s="233">
        <v>48.97</v>
      </c>
      <c r="D12" s="149"/>
      <c r="E12" s="41">
        <v>21</v>
      </c>
      <c r="F12" s="233">
        <v>227.824</v>
      </c>
      <c r="G12" s="149"/>
      <c r="H12" s="41">
        <v>30</v>
      </c>
      <c r="I12" s="233">
        <v>426.588</v>
      </c>
      <c r="J12" s="149"/>
      <c r="K12" s="41">
        <v>35</v>
      </c>
      <c r="L12" s="233">
        <v>356.403</v>
      </c>
      <c r="M12" s="149"/>
      <c r="N12" s="41">
        <v>95</v>
      </c>
      <c r="O12" s="233">
        <v>1059.785</v>
      </c>
    </row>
    <row r="13" spans="1:15" ht="12.75">
      <c r="A13" s="142" t="s">
        <v>78</v>
      </c>
      <c r="B13" s="41">
        <v>13</v>
      </c>
      <c r="C13" s="233">
        <v>280.691</v>
      </c>
      <c r="D13" s="149"/>
      <c r="E13" s="41">
        <v>50</v>
      </c>
      <c r="F13" s="233">
        <v>1171.922</v>
      </c>
      <c r="G13" s="149"/>
      <c r="H13" s="41">
        <v>26</v>
      </c>
      <c r="I13" s="233">
        <v>373.227</v>
      </c>
      <c r="J13" s="149"/>
      <c r="K13" s="41">
        <v>19</v>
      </c>
      <c r="L13" s="233">
        <v>146.134</v>
      </c>
      <c r="M13" s="149"/>
      <c r="N13" s="41">
        <v>108</v>
      </c>
      <c r="O13" s="233">
        <v>1971.9740000000002</v>
      </c>
    </row>
    <row r="14" spans="1:15" ht="12.75">
      <c r="A14" s="142" t="s">
        <v>79</v>
      </c>
      <c r="B14" s="41">
        <v>17</v>
      </c>
      <c r="C14" s="233">
        <v>171.109</v>
      </c>
      <c r="D14" s="149"/>
      <c r="E14" s="41">
        <v>23</v>
      </c>
      <c r="F14" s="233">
        <v>338.783</v>
      </c>
      <c r="G14" s="149"/>
      <c r="H14" s="41">
        <v>15</v>
      </c>
      <c r="I14" s="233">
        <v>65.972</v>
      </c>
      <c r="J14" s="149"/>
      <c r="K14" s="41">
        <v>20</v>
      </c>
      <c r="L14" s="233">
        <v>325.843</v>
      </c>
      <c r="M14" s="149"/>
      <c r="N14" s="41">
        <v>75</v>
      </c>
      <c r="O14" s="233">
        <v>901.7070000000001</v>
      </c>
    </row>
    <row r="15" spans="1:15" ht="12.75">
      <c r="A15" s="142" t="s">
        <v>80</v>
      </c>
      <c r="B15" s="41">
        <v>26</v>
      </c>
      <c r="C15" s="233">
        <v>429.405</v>
      </c>
      <c r="D15" s="149"/>
      <c r="E15" s="41">
        <v>50</v>
      </c>
      <c r="F15" s="233">
        <v>952.043</v>
      </c>
      <c r="G15" s="149"/>
      <c r="H15" s="41">
        <v>38</v>
      </c>
      <c r="I15" s="233">
        <v>473.719</v>
      </c>
      <c r="J15" s="149"/>
      <c r="K15" s="41">
        <v>20</v>
      </c>
      <c r="L15" s="233">
        <v>151.876</v>
      </c>
      <c r="M15" s="149"/>
      <c r="N15" s="41">
        <v>134</v>
      </c>
      <c r="O15" s="233">
        <v>2007.043</v>
      </c>
    </row>
    <row r="16" spans="1:15" ht="12.75">
      <c r="A16" s="142" t="s">
        <v>81</v>
      </c>
      <c r="B16" s="41">
        <v>17</v>
      </c>
      <c r="C16" s="233">
        <v>298.273</v>
      </c>
      <c r="D16" s="149"/>
      <c r="E16" s="41">
        <v>35</v>
      </c>
      <c r="F16" s="233">
        <v>342.678</v>
      </c>
      <c r="G16" s="149"/>
      <c r="H16" s="41">
        <v>23</v>
      </c>
      <c r="I16" s="233">
        <v>550.857</v>
      </c>
      <c r="J16" s="149"/>
      <c r="K16" s="41">
        <v>38</v>
      </c>
      <c r="L16" s="233">
        <v>482.374</v>
      </c>
      <c r="M16" s="149"/>
      <c r="N16" s="41">
        <v>113</v>
      </c>
      <c r="O16" s="233">
        <v>1674.182</v>
      </c>
    </row>
    <row r="17" spans="1:15" ht="12.75">
      <c r="A17" s="142" t="s">
        <v>82</v>
      </c>
      <c r="B17" s="41">
        <v>31</v>
      </c>
      <c r="C17" s="233">
        <v>987.91</v>
      </c>
      <c r="D17" s="149"/>
      <c r="E17" s="41">
        <v>47</v>
      </c>
      <c r="F17" s="233">
        <v>2030.312</v>
      </c>
      <c r="G17" s="149"/>
      <c r="H17" s="41">
        <v>32</v>
      </c>
      <c r="I17" s="233">
        <v>429.582</v>
      </c>
      <c r="J17" s="149"/>
      <c r="K17" s="41">
        <v>25</v>
      </c>
      <c r="L17" s="233">
        <v>606.949</v>
      </c>
      <c r="M17" s="149"/>
      <c r="N17" s="41">
        <v>135</v>
      </c>
      <c r="O17" s="233">
        <v>4054.7529999999997</v>
      </c>
    </row>
    <row r="18" spans="1:15" ht="12.75">
      <c r="A18" s="142" t="s">
        <v>83</v>
      </c>
      <c r="B18" s="41">
        <v>32</v>
      </c>
      <c r="C18" s="233">
        <v>397.451</v>
      </c>
      <c r="D18" s="149"/>
      <c r="E18" s="41">
        <v>59</v>
      </c>
      <c r="F18" s="233">
        <v>2670.402</v>
      </c>
      <c r="G18" s="149"/>
      <c r="H18" s="41">
        <v>54</v>
      </c>
      <c r="I18" s="233">
        <v>1354.122</v>
      </c>
      <c r="J18" s="149"/>
      <c r="K18" s="41">
        <v>49</v>
      </c>
      <c r="L18" s="233">
        <v>1196.698</v>
      </c>
      <c r="M18" s="149"/>
      <c r="N18" s="41">
        <v>194</v>
      </c>
      <c r="O18" s="233">
        <v>5618.673000000001</v>
      </c>
    </row>
    <row r="19" spans="1:15" ht="12.75">
      <c r="A19" s="142" t="s">
        <v>84</v>
      </c>
      <c r="B19" s="41">
        <v>20</v>
      </c>
      <c r="C19" s="233">
        <v>1015.485</v>
      </c>
      <c r="D19" s="149"/>
      <c r="E19" s="41">
        <v>70</v>
      </c>
      <c r="F19" s="233">
        <v>1336.794</v>
      </c>
      <c r="G19" s="149"/>
      <c r="H19" s="41">
        <v>87</v>
      </c>
      <c r="I19" s="233">
        <v>5064.209</v>
      </c>
      <c r="J19" s="149"/>
      <c r="K19" s="41">
        <v>38</v>
      </c>
      <c r="L19" s="233">
        <v>1036.462</v>
      </c>
      <c r="M19" s="149"/>
      <c r="N19" s="41">
        <v>215</v>
      </c>
      <c r="O19" s="233">
        <v>8452.95</v>
      </c>
    </row>
    <row r="20" spans="1:15" ht="12.75">
      <c r="A20" s="142" t="s">
        <v>85</v>
      </c>
      <c r="B20" s="41">
        <v>23</v>
      </c>
      <c r="C20" s="233">
        <v>218.249</v>
      </c>
      <c r="D20" s="149"/>
      <c r="E20" s="41">
        <v>35</v>
      </c>
      <c r="F20" s="233">
        <v>2108.746</v>
      </c>
      <c r="G20" s="149"/>
      <c r="H20" s="41">
        <v>43</v>
      </c>
      <c r="I20" s="233">
        <v>1214.451</v>
      </c>
      <c r="J20" s="149"/>
      <c r="K20" s="41">
        <v>31</v>
      </c>
      <c r="L20" s="233">
        <v>2204.364</v>
      </c>
      <c r="M20" s="149"/>
      <c r="N20" s="41">
        <v>132</v>
      </c>
      <c r="O20" s="233">
        <v>5745.81</v>
      </c>
    </row>
    <row r="21" spans="1:15" ht="12.75">
      <c r="A21" s="142" t="s">
        <v>86</v>
      </c>
      <c r="B21" s="41">
        <v>29</v>
      </c>
      <c r="C21" s="233">
        <v>1113.871</v>
      </c>
      <c r="D21" s="149"/>
      <c r="E21" s="41">
        <v>37</v>
      </c>
      <c r="F21" s="233">
        <v>1463.644</v>
      </c>
      <c r="G21" s="149"/>
      <c r="H21" s="41">
        <v>30</v>
      </c>
      <c r="I21" s="233">
        <v>989.33</v>
      </c>
      <c r="J21" s="149"/>
      <c r="K21" s="41">
        <v>21</v>
      </c>
      <c r="L21" s="233">
        <v>1037.284</v>
      </c>
      <c r="M21" s="149"/>
      <c r="N21" s="41">
        <v>117</v>
      </c>
      <c r="O21" s="233">
        <v>4604.129000000001</v>
      </c>
    </row>
    <row r="22" spans="1:15" ht="12.75">
      <c r="A22" s="142" t="s">
        <v>87</v>
      </c>
      <c r="B22" s="41">
        <v>20</v>
      </c>
      <c r="C22" s="233">
        <v>1423.695</v>
      </c>
      <c r="D22" s="149"/>
      <c r="E22" s="41">
        <v>30</v>
      </c>
      <c r="F22" s="233">
        <v>1144.591</v>
      </c>
      <c r="G22" s="149"/>
      <c r="H22" s="41">
        <v>29</v>
      </c>
      <c r="I22" s="233">
        <v>1062.553</v>
      </c>
      <c r="J22" s="149"/>
      <c r="K22" s="41">
        <v>22</v>
      </c>
      <c r="L22" s="233">
        <v>1260.062</v>
      </c>
      <c r="M22" s="149"/>
      <c r="N22" s="41">
        <v>101</v>
      </c>
      <c r="O22" s="233">
        <v>4890.901</v>
      </c>
    </row>
    <row r="23" spans="1:15" ht="12.75">
      <c r="A23" s="142" t="s">
        <v>100</v>
      </c>
      <c r="B23" s="41">
        <v>17</v>
      </c>
      <c r="C23" s="233">
        <v>1835.603</v>
      </c>
      <c r="D23" s="149"/>
      <c r="E23" s="41">
        <v>68</v>
      </c>
      <c r="F23" s="233">
        <v>3149.661</v>
      </c>
      <c r="G23" s="149"/>
      <c r="H23" s="41">
        <v>37</v>
      </c>
      <c r="I23" s="233">
        <v>3019.55</v>
      </c>
      <c r="J23" s="149"/>
      <c r="K23" s="41">
        <v>36</v>
      </c>
      <c r="L23" s="233">
        <v>2128.574</v>
      </c>
      <c r="M23" s="149"/>
      <c r="N23" s="41">
        <v>158</v>
      </c>
      <c r="O23" s="233">
        <v>10133.388</v>
      </c>
    </row>
    <row r="24" spans="1:15" ht="12.75">
      <c r="A24" s="142">
        <v>1992</v>
      </c>
      <c r="B24" s="41">
        <v>26</v>
      </c>
      <c r="C24" s="233">
        <v>1841.972</v>
      </c>
      <c r="D24" s="149"/>
      <c r="E24" s="41">
        <v>23</v>
      </c>
      <c r="F24" s="233">
        <v>728.549</v>
      </c>
      <c r="G24" s="149"/>
      <c r="H24" s="41">
        <v>14</v>
      </c>
      <c r="I24" s="233">
        <v>419.824</v>
      </c>
      <c r="J24" s="149"/>
      <c r="K24" s="41">
        <v>11</v>
      </c>
      <c r="L24" s="233">
        <v>1143.994</v>
      </c>
      <c r="M24" s="149"/>
      <c r="N24" s="41">
        <v>74</v>
      </c>
      <c r="O24" s="233">
        <v>4134.339</v>
      </c>
    </row>
    <row r="25" spans="1:15" ht="12.75">
      <c r="A25" s="142">
        <v>1993</v>
      </c>
      <c r="B25" s="41">
        <v>35</v>
      </c>
      <c r="C25" s="233">
        <v>2787.228</v>
      </c>
      <c r="D25" s="149"/>
      <c r="E25" s="41">
        <v>52</v>
      </c>
      <c r="F25" s="233">
        <v>4289.927</v>
      </c>
      <c r="G25" s="149" t="s">
        <v>0</v>
      </c>
      <c r="H25" s="41">
        <v>42</v>
      </c>
      <c r="I25" s="233">
        <v>2517.506</v>
      </c>
      <c r="J25" s="149" t="s">
        <v>0</v>
      </c>
      <c r="K25" s="41">
        <v>42</v>
      </c>
      <c r="L25" s="233">
        <v>1782.9479999999999</v>
      </c>
      <c r="M25" s="149"/>
      <c r="N25" s="41">
        <v>171</v>
      </c>
      <c r="O25" s="233">
        <v>11377.609</v>
      </c>
    </row>
    <row r="26" spans="1:15" ht="12.75">
      <c r="A26" s="142">
        <v>1994</v>
      </c>
      <c r="B26" s="142">
        <v>37</v>
      </c>
      <c r="C26" s="234">
        <v>2077.996</v>
      </c>
      <c r="D26" s="142"/>
      <c r="E26" s="142">
        <v>48</v>
      </c>
      <c r="F26" s="234">
        <v>2637.611</v>
      </c>
      <c r="G26" s="149" t="s">
        <v>0</v>
      </c>
      <c r="H26" s="142">
        <v>23</v>
      </c>
      <c r="I26" s="234">
        <v>1267.929</v>
      </c>
      <c r="J26" s="142"/>
      <c r="K26" s="142">
        <v>26</v>
      </c>
      <c r="L26" s="234">
        <v>1120.208</v>
      </c>
      <c r="M26" s="149"/>
      <c r="N26" s="41">
        <v>134</v>
      </c>
      <c r="O26" s="233">
        <v>7103.744000000001</v>
      </c>
    </row>
    <row r="27" spans="2:15" ht="12.75">
      <c r="B27" s="142"/>
      <c r="C27" s="234"/>
      <c r="D27" s="142"/>
      <c r="E27" s="142"/>
      <c r="F27" s="234"/>
      <c r="G27" s="149"/>
      <c r="H27" s="142"/>
      <c r="I27" s="234"/>
      <c r="J27" s="142"/>
      <c r="K27" s="142"/>
      <c r="L27" s="234"/>
      <c r="M27" s="149"/>
      <c r="N27" s="41"/>
      <c r="O27" s="233"/>
    </row>
    <row r="28" spans="1:15" ht="12.75">
      <c r="A28" s="136" t="s">
        <v>159</v>
      </c>
      <c r="B28" s="142"/>
      <c r="C28" s="234"/>
      <c r="D28" s="142"/>
      <c r="E28" s="142"/>
      <c r="F28" s="234"/>
      <c r="G28" s="149"/>
      <c r="H28" s="142"/>
      <c r="I28" s="234"/>
      <c r="J28" s="142"/>
      <c r="K28" s="142"/>
      <c r="L28" s="234"/>
      <c r="M28" s="149"/>
      <c r="N28" s="41"/>
      <c r="O28" s="233"/>
    </row>
    <row r="29" spans="1:15" ht="12.75">
      <c r="A29" s="136"/>
      <c r="B29" s="142"/>
      <c r="C29" s="234"/>
      <c r="D29" s="142"/>
      <c r="E29" s="142"/>
      <c r="F29" s="234"/>
      <c r="G29" s="149"/>
      <c r="H29" s="142"/>
      <c r="I29" s="234"/>
      <c r="J29" s="142"/>
      <c r="K29" s="142"/>
      <c r="L29" s="234"/>
      <c r="M29" s="149"/>
      <c r="N29" s="41"/>
      <c r="O29" s="233"/>
    </row>
    <row r="30" spans="1:15" ht="12.75">
      <c r="A30" s="142">
        <v>1995</v>
      </c>
      <c r="B30" s="142">
        <v>19</v>
      </c>
      <c r="C30" s="412">
        <v>1449.015</v>
      </c>
      <c r="D30" s="142"/>
      <c r="E30" s="142">
        <v>22</v>
      </c>
      <c r="F30" s="412">
        <v>1193.139</v>
      </c>
      <c r="G30" s="149" t="s">
        <v>0</v>
      </c>
      <c r="H30" s="142">
        <v>21</v>
      </c>
      <c r="I30" s="412">
        <v>1585.6730000000002</v>
      </c>
      <c r="J30" s="142"/>
      <c r="K30" s="142">
        <v>21</v>
      </c>
      <c r="L30" s="412">
        <v>831.223</v>
      </c>
      <c r="M30" s="149"/>
      <c r="N30" s="41">
        <v>83</v>
      </c>
      <c r="O30" s="412">
        <v>5059.05</v>
      </c>
    </row>
    <row r="31" spans="1:16" s="83" customFormat="1" ht="12.75">
      <c r="A31" s="142">
        <v>1996</v>
      </c>
      <c r="B31" s="142">
        <v>19</v>
      </c>
      <c r="C31" s="412">
        <v>856.012</v>
      </c>
      <c r="D31" s="142"/>
      <c r="E31" s="142">
        <v>26</v>
      </c>
      <c r="F31" s="412">
        <v>1080.439</v>
      </c>
      <c r="G31" s="149"/>
      <c r="H31" s="142">
        <v>28</v>
      </c>
      <c r="I31" s="412">
        <v>1485.3890000000001</v>
      </c>
      <c r="J31" s="142"/>
      <c r="K31" s="142">
        <v>25</v>
      </c>
      <c r="L31" s="412">
        <v>1324.759</v>
      </c>
      <c r="M31" s="149"/>
      <c r="N31" s="41">
        <v>98</v>
      </c>
      <c r="O31" s="412">
        <v>4746.599</v>
      </c>
      <c r="P31" s="135"/>
    </row>
    <row r="32" spans="1:17" s="83" customFormat="1" ht="12.75">
      <c r="A32" s="142">
        <v>1997</v>
      </c>
      <c r="B32" s="142">
        <v>16</v>
      </c>
      <c r="C32" s="412">
        <v>538.87</v>
      </c>
      <c r="D32" s="142"/>
      <c r="E32" s="142">
        <v>15</v>
      </c>
      <c r="F32" s="412">
        <v>358.13</v>
      </c>
      <c r="G32" s="149"/>
      <c r="H32" s="142">
        <v>17</v>
      </c>
      <c r="I32" s="412">
        <v>787.67</v>
      </c>
      <c r="J32" s="142"/>
      <c r="K32" s="142">
        <v>13</v>
      </c>
      <c r="L32" s="412">
        <v>511.09</v>
      </c>
      <c r="M32" s="149"/>
      <c r="N32" s="41">
        <v>61</v>
      </c>
      <c r="O32" s="412">
        <v>2195.76</v>
      </c>
      <c r="P32" s="335"/>
      <c r="Q32" s="335"/>
    </row>
    <row r="33" spans="1:17" s="83" customFormat="1" ht="12.75">
      <c r="A33" s="142">
        <v>1998</v>
      </c>
      <c r="B33" s="142">
        <v>9</v>
      </c>
      <c r="C33" s="412">
        <v>336.6</v>
      </c>
      <c r="D33" s="142"/>
      <c r="E33" s="142">
        <v>12</v>
      </c>
      <c r="F33" s="412">
        <v>336.89</v>
      </c>
      <c r="G33" s="149"/>
      <c r="H33" s="142">
        <v>13</v>
      </c>
      <c r="I33" s="412">
        <v>491.54</v>
      </c>
      <c r="J33" s="142"/>
      <c r="K33" s="142">
        <v>5</v>
      </c>
      <c r="L33" s="412">
        <v>46.05</v>
      </c>
      <c r="M33" s="149"/>
      <c r="N33" s="41">
        <v>39</v>
      </c>
      <c r="O33" s="412">
        <v>1211.08</v>
      </c>
      <c r="P33" s="335"/>
      <c r="Q33" s="335"/>
    </row>
    <row r="34" spans="1:17" s="83" customFormat="1" ht="12.75">
      <c r="A34" s="142">
        <v>1999</v>
      </c>
      <c r="B34" s="142">
        <v>6</v>
      </c>
      <c r="C34" s="412">
        <v>587.2</v>
      </c>
      <c r="D34" s="142"/>
      <c r="E34" s="142">
        <v>11</v>
      </c>
      <c r="F34" s="412">
        <v>627.14</v>
      </c>
      <c r="G34" s="149"/>
      <c r="H34" s="142">
        <v>6</v>
      </c>
      <c r="I34" s="412">
        <v>427.14</v>
      </c>
      <c r="J34" s="142"/>
      <c r="K34" s="142">
        <v>16</v>
      </c>
      <c r="L34" s="412">
        <v>928.84</v>
      </c>
      <c r="M34" s="149"/>
      <c r="N34" s="41">
        <v>39</v>
      </c>
      <c r="O34" s="412">
        <v>2570.32</v>
      </c>
      <c r="P34" s="335"/>
      <c r="Q34" s="335"/>
    </row>
    <row r="35" spans="1:17" s="238" customFormat="1" ht="12.75">
      <c r="A35" s="142">
        <v>2000</v>
      </c>
      <c r="B35" s="142">
        <v>11</v>
      </c>
      <c r="C35" s="412">
        <v>411.4</v>
      </c>
      <c r="D35" s="142"/>
      <c r="E35" s="142">
        <v>6</v>
      </c>
      <c r="F35" s="412">
        <v>170.4</v>
      </c>
      <c r="G35" s="149"/>
      <c r="H35" s="142">
        <v>8</v>
      </c>
      <c r="I35" s="412">
        <v>2083.4</v>
      </c>
      <c r="J35" s="142"/>
      <c r="K35" s="142">
        <v>8</v>
      </c>
      <c r="L35" s="412">
        <v>1261.2</v>
      </c>
      <c r="M35" s="149"/>
      <c r="N35" s="41">
        <v>33</v>
      </c>
      <c r="O35" s="412">
        <v>3926.4</v>
      </c>
      <c r="P35" s="335"/>
      <c r="Q35" s="335"/>
    </row>
    <row r="36" spans="1:17" s="238" customFormat="1" ht="12.75">
      <c r="A36" s="142">
        <v>2001</v>
      </c>
      <c r="B36" s="142">
        <v>5</v>
      </c>
      <c r="C36" s="412">
        <v>94.18</v>
      </c>
      <c r="D36" s="142"/>
      <c r="E36" s="142">
        <v>9</v>
      </c>
      <c r="F36" s="412">
        <v>6166.79</v>
      </c>
      <c r="G36" s="149"/>
      <c r="H36" s="142">
        <v>6</v>
      </c>
      <c r="I36" s="412">
        <v>106.79</v>
      </c>
      <c r="J36" s="142"/>
      <c r="K36" s="142">
        <v>4</v>
      </c>
      <c r="L36" s="412">
        <v>146.46</v>
      </c>
      <c r="M36" s="149"/>
      <c r="N36" s="41">
        <v>24</v>
      </c>
      <c r="O36" s="412">
        <v>6514.22</v>
      </c>
      <c r="P36" s="335"/>
      <c r="Q36" s="335"/>
    </row>
    <row r="37" spans="1:17" ht="12.75">
      <c r="A37" s="142">
        <v>2002</v>
      </c>
      <c r="B37" s="142">
        <v>8</v>
      </c>
      <c r="C37" s="412">
        <v>1094.87</v>
      </c>
      <c r="D37" s="142"/>
      <c r="E37" s="142">
        <v>9</v>
      </c>
      <c r="F37" s="412">
        <v>2099.81</v>
      </c>
      <c r="G37" s="149"/>
      <c r="H37" s="142">
        <v>5</v>
      </c>
      <c r="I37" s="412">
        <v>3224.08</v>
      </c>
      <c r="J37" s="142"/>
      <c r="K37" s="142">
        <v>1</v>
      </c>
      <c r="L37" s="412">
        <v>10.95</v>
      </c>
      <c r="M37" s="149"/>
      <c r="N37" s="41">
        <v>23</v>
      </c>
      <c r="O37" s="412">
        <v>6429.71</v>
      </c>
      <c r="P37" s="234"/>
      <c r="Q37" s="234"/>
    </row>
    <row r="38" spans="1:17" s="347" customFormat="1" ht="12.75">
      <c r="A38" s="142">
        <v>2003</v>
      </c>
      <c r="B38" s="142">
        <v>3</v>
      </c>
      <c r="C38" s="412">
        <v>27.51176413</v>
      </c>
      <c r="D38" s="142"/>
      <c r="E38" s="142">
        <v>2</v>
      </c>
      <c r="F38" s="412">
        <v>937.26</v>
      </c>
      <c r="G38" s="149"/>
      <c r="H38" s="142">
        <v>5</v>
      </c>
      <c r="I38" s="412">
        <v>1552.17</v>
      </c>
      <c r="J38" s="142"/>
      <c r="K38" s="142">
        <v>4</v>
      </c>
      <c r="L38" s="412">
        <v>310.81</v>
      </c>
      <c r="M38" s="149"/>
      <c r="N38" s="41">
        <v>14</v>
      </c>
      <c r="O38" s="412">
        <v>2827.75176413</v>
      </c>
      <c r="P38" s="379"/>
      <c r="Q38" s="379"/>
    </row>
    <row r="39" spans="1:17" s="347" customFormat="1" ht="12.75">
      <c r="A39" s="259">
        <v>2004</v>
      </c>
      <c r="B39" s="252">
        <v>9</v>
      </c>
      <c r="C39" s="413">
        <v>330.89</v>
      </c>
      <c r="D39" s="262"/>
      <c r="E39" s="252">
        <v>4</v>
      </c>
      <c r="F39" s="261">
        <v>55.91</v>
      </c>
      <c r="G39" s="262"/>
      <c r="H39" s="252">
        <v>2</v>
      </c>
      <c r="I39" s="261">
        <v>485.73</v>
      </c>
      <c r="J39" s="262"/>
      <c r="K39" s="252">
        <v>2</v>
      </c>
      <c r="L39" s="261">
        <v>1148.78</v>
      </c>
      <c r="M39" s="262"/>
      <c r="N39" s="252">
        <f>B39+E39+H39+K39</f>
        <v>17</v>
      </c>
      <c r="O39" s="261">
        <f>C39+F39+I39+L39</f>
        <v>2021.31</v>
      </c>
      <c r="P39" s="379"/>
      <c r="Q39" s="379"/>
    </row>
    <row r="40" spans="2:17" ht="12.75">
      <c r="B40" s="41"/>
      <c r="C40" s="233"/>
      <c r="D40" s="41"/>
      <c r="E40" s="41"/>
      <c r="F40" s="41"/>
      <c r="G40" s="41"/>
      <c r="H40" s="41"/>
      <c r="I40" s="41"/>
      <c r="J40" s="41"/>
      <c r="K40" s="41"/>
      <c r="L40" s="41"/>
      <c r="M40" s="41"/>
      <c r="O40" s="233"/>
      <c r="P40" s="233"/>
      <c r="Q40" s="233"/>
    </row>
    <row r="41" spans="1:17" ht="12.75">
      <c r="A41" s="148" t="s">
        <v>52</v>
      </c>
      <c r="C41" s="233"/>
      <c r="F41" s="233"/>
      <c r="I41" s="233"/>
      <c r="L41" s="233"/>
      <c r="O41" s="233"/>
      <c r="P41" s="233"/>
      <c r="Q41" s="233"/>
    </row>
    <row r="42" spans="3:17" ht="12.75">
      <c r="C42" s="233"/>
      <c r="F42" s="233"/>
      <c r="I42" s="233"/>
      <c r="L42" s="233"/>
      <c r="O42" s="233"/>
      <c r="P42" s="233"/>
      <c r="Q42" s="233"/>
    </row>
    <row r="43" spans="1:17" ht="12.75">
      <c r="A43" s="142">
        <v>1995</v>
      </c>
      <c r="B43" s="142"/>
      <c r="C43" s="234"/>
      <c r="D43" s="142"/>
      <c r="E43" s="142" t="s">
        <v>58</v>
      </c>
      <c r="F43" s="234" t="s">
        <v>58</v>
      </c>
      <c r="G43" s="142"/>
      <c r="H43" s="142" t="s">
        <v>58</v>
      </c>
      <c r="I43" s="234" t="s">
        <v>58</v>
      </c>
      <c r="J43" s="142"/>
      <c r="K43" s="142">
        <v>1</v>
      </c>
      <c r="L43" s="234">
        <v>1.691</v>
      </c>
      <c r="M43" s="142"/>
      <c r="N43" s="142">
        <v>1</v>
      </c>
      <c r="O43" s="234">
        <v>1.691</v>
      </c>
      <c r="P43" s="233"/>
      <c r="Q43" s="233"/>
    </row>
    <row r="44" spans="1:17" s="83" customFormat="1" ht="12.75">
      <c r="A44" s="41">
        <v>1996</v>
      </c>
      <c r="B44" s="39">
        <v>2</v>
      </c>
      <c r="C44" s="234">
        <v>9.749</v>
      </c>
      <c r="D44" s="135"/>
      <c r="E44" s="39">
        <v>1</v>
      </c>
      <c r="F44" s="234">
        <v>2.376</v>
      </c>
      <c r="G44" s="135"/>
      <c r="H44" s="39">
        <v>2</v>
      </c>
      <c r="I44" s="234">
        <v>17.967</v>
      </c>
      <c r="J44" s="135"/>
      <c r="K44" s="39">
        <v>1</v>
      </c>
      <c r="L44" s="234">
        <v>13.2</v>
      </c>
      <c r="M44" s="135"/>
      <c r="N44" s="39">
        <v>6</v>
      </c>
      <c r="O44" s="234">
        <v>43.292</v>
      </c>
      <c r="P44" s="234"/>
      <c r="Q44" s="234"/>
    </row>
    <row r="45" spans="1:17" s="83" customFormat="1" ht="12.75">
      <c r="A45" s="142">
        <v>1997</v>
      </c>
      <c r="B45" s="83">
        <v>1</v>
      </c>
      <c r="C45" s="234">
        <v>11.98</v>
      </c>
      <c r="E45" s="83">
        <v>3</v>
      </c>
      <c r="F45" s="234">
        <v>14.1</v>
      </c>
      <c r="H45" s="83">
        <v>1</v>
      </c>
      <c r="I45" s="234">
        <v>2.29</v>
      </c>
      <c r="K45" s="83">
        <v>2</v>
      </c>
      <c r="L45" s="234">
        <v>5.09</v>
      </c>
      <c r="M45" s="135"/>
      <c r="N45" s="39">
        <v>7</v>
      </c>
      <c r="O45" s="234">
        <v>33.46</v>
      </c>
      <c r="P45" s="335"/>
      <c r="Q45" s="335"/>
    </row>
    <row r="46" spans="1:17" s="83" customFormat="1" ht="12.75">
      <c r="A46" s="41">
        <v>1998</v>
      </c>
      <c r="B46" s="39">
        <v>1</v>
      </c>
      <c r="C46" s="234">
        <v>1.43</v>
      </c>
      <c r="D46" s="135"/>
      <c r="E46" s="39">
        <v>5</v>
      </c>
      <c r="F46" s="234">
        <v>16.79</v>
      </c>
      <c r="G46" s="135"/>
      <c r="H46" s="39">
        <v>0</v>
      </c>
      <c r="I46" s="234">
        <v>0</v>
      </c>
      <c r="J46" s="135"/>
      <c r="K46" s="39">
        <v>0</v>
      </c>
      <c r="L46" s="234">
        <v>0</v>
      </c>
      <c r="M46" s="135"/>
      <c r="N46" s="39">
        <v>6</v>
      </c>
      <c r="O46" s="234">
        <v>18.22</v>
      </c>
      <c r="P46" s="335"/>
      <c r="Q46" s="335"/>
    </row>
    <row r="47" spans="1:17" s="83" customFormat="1" ht="12.75">
      <c r="A47" s="142">
        <v>1999</v>
      </c>
      <c r="B47" s="39">
        <v>3</v>
      </c>
      <c r="C47" s="234">
        <v>7.82</v>
      </c>
      <c r="D47" s="135"/>
      <c r="E47" s="39">
        <v>1</v>
      </c>
      <c r="F47" s="234">
        <v>4.7</v>
      </c>
      <c r="G47" s="135"/>
      <c r="H47" s="39">
        <v>1</v>
      </c>
      <c r="I47" s="234">
        <v>5.72</v>
      </c>
      <c r="J47" s="135"/>
      <c r="K47" s="39">
        <v>1</v>
      </c>
      <c r="L47" s="234">
        <v>2.45</v>
      </c>
      <c r="M47" s="135"/>
      <c r="N47" s="39">
        <v>6</v>
      </c>
      <c r="O47" s="234">
        <v>20.69</v>
      </c>
      <c r="P47" s="335"/>
      <c r="Q47" s="335"/>
    </row>
    <row r="48" spans="1:17" s="251" customFormat="1" ht="12.75">
      <c r="A48" s="142">
        <v>2000</v>
      </c>
      <c r="B48" s="39">
        <v>3</v>
      </c>
      <c r="C48" s="234">
        <v>9.4</v>
      </c>
      <c r="D48" s="135"/>
      <c r="E48" s="39">
        <v>0</v>
      </c>
      <c r="F48" s="234">
        <v>0</v>
      </c>
      <c r="G48" s="135"/>
      <c r="H48" s="39">
        <v>2</v>
      </c>
      <c r="I48" s="234">
        <v>11.2</v>
      </c>
      <c r="J48" s="135"/>
      <c r="K48" s="39">
        <v>2</v>
      </c>
      <c r="L48" s="234">
        <v>14.9</v>
      </c>
      <c r="M48" s="135"/>
      <c r="N48" s="39">
        <v>7</v>
      </c>
      <c r="O48" s="234">
        <v>35.6</v>
      </c>
      <c r="P48" s="335"/>
      <c r="Q48" s="335"/>
    </row>
    <row r="49" spans="1:17" s="251" customFormat="1" ht="12.75">
      <c r="A49" s="142">
        <v>2001</v>
      </c>
      <c r="B49" s="39">
        <v>0</v>
      </c>
      <c r="C49" s="234">
        <v>0</v>
      </c>
      <c r="D49" s="135"/>
      <c r="E49" s="39">
        <v>1</v>
      </c>
      <c r="F49" s="234">
        <v>8.05</v>
      </c>
      <c r="G49" s="135"/>
      <c r="H49" s="39">
        <v>1</v>
      </c>
      <c r="I49" s="234">
        <v>20.36</v>
      </c>
      <c r="J49" s="135"/>
      <c r="K49" s="39">
        <v>4</v>
      </c>
      <c r="L49" s="234">
        <v>7.78</v>
      </c>
      <c r="M49" s="135"/>
      <c r="N49" s="39">
        <v>6</v>
      </c>
      <c r="O49" s="234">
        <v>36.19</v>
      </c>
      <c r="P49" s="335"/>
      <c r="Q49" s="335"/>
    </row>
    <row r="50" spans="1:17" s="83" customFormat="1" ht="12.75">
      <c r="A50" s="41">
        <v>2002</v>
      </c>
      <c r="B50" s="39">
        <v>0</v>
      </c>
      <c r="C50" s="234">
        <v>0</v>
      </c>
      <c r="D50" s="135"/>
      <c r="E50" s="39">
        <v>0</v>
      </c>
      <c r="F50" s="234">
        <v>0</v>
      </c>
      <c r="G50" s="135"/>
      <c r="H50" s="39">
        <v>2</v>
      </c>
      <c r="I50" s="234">
        <v>5.09</v>
      </c>
      <c r="J50" s="135"/>
      <c r="K50" s="39">
        <v>0</v>
      </c>
      <c r="L50" s="234">
        <v>0</v>
      </c>
      <c r="M50" s="135"/>
      <c r="N50" s="39">
        <v>2</v>
      </c>
      <c r="O50" s="234">
        <v>5.09</v>
      </c>
      <c r="P50" s="335"/>
      <c r="Q50" s="335"/>
    </row>
    <row r="51" spans="1:17" s="251" customFormat="1" ht="12.75">
      <c r="A51" s="41">
        <v>2003</v>
      </c>
      <c r="B51" s="39">
        <v>0</v>
      </c>
      <c r="C51" s="234">
        <v>0</v>
      </c>
      <c r="D51" s="135"/>
      <c r="E51" s="39">
        <v>0</v>
      </c>
      <c r="F51" s="234">
        <v>0</v>
      </c>
      <c r="G51" s="135"/>
      <c r="H51" s="39">
        <v>0</v>
      </c>
      <c r="I51" s="234">
        <v>0</v>
      </c>
      <c r="J51" s="135"/>
      <c r="K51" s="39">
        <v>2</v>
      </c>
      <c r="L51" s="234">
        <v>6.670299999999999</v>
      </c>
      <c r="M51" s="135"/>
      <c r="N51" s="39">
        <v>2</v>
      </c>
      <c r="O51" s="234">
        <v>6.670299999999999</v>
      </c>
      <c r="P51" s="335"/>
      <c r="Q51" s="335"/>
    </row>
    <row r="52" spans="1:17" s="251" customFormat="1" ht="12.75">
      <c r="A52" s="252">
        <v>2004</v>
      </c>
      <c r="B52" s="257">
        <v>1</v>
      </c>
      <c r="C52" s="263">
        <v>1.47</v>
      </c>
      <c r="D52" s="256"/>
      <c r="E52" s="257">
        <v>1</v>
      </c>
      <c r="F52" s="263">
        <v>3.23</v>
      </c>
      <c r="G52" s="256"/>
      <c r="H52" s="257">
        <v>1</v>
      </c>
      <c r="I52" s="263">
        <v>1.17</v>
      </c>
      <c r="J52" s="256"/>
      <c r="K52" s="257">
        <v>0</v>
      </c>
      <c r="L52" s="378">
        <v>0</v>
      </c>
      <c r="M52" s="256"/>
      <c r="N52" s="252">
        <f>B52+E52+H52+K52</f>
        <v>3</v>
      </c>
      <c r="O52" s="261">
        <f>C52+F52+I52+L52</f>
        <v>5.87</v>
      </c>
      <c r="P52" s="335"/>
      <c r="Q52" s="335"/>
    </row>
    <row r="53" spans="3:15" ht="12.75">
      <c r="C53" s="233"/>
      <c r="E53" s="257"/>
      <c r="F53" s="263"/>
      <c r="G53" s="256"/>
      <c r="H53" s="257"/>
      <c r="I53" s="263"/>
      <c r="J53" s="256"/>
      <c r="K53" s="257"/>
      <c r="L53" s="378"/>
      <c r="O53" s="233"/>
    </row>
    <row r="54" spans="1:15" ht="12.75">
      <c r="A54" s="136" t="s">
        <v>43</v>
      </c>
      <c r="C54" s="233"/>
      <c r="F54" s="233"/>
      <c r="I54" s="233"/>
      <c r="L54" s="233"/>
      <c r="O54" s="233"/>
    </row>
    <row r="55" spans="3:15" ht="12.75">
      <c r="C55" s="233"/>
      <c r="F55" s="233"/>
      <c r="I55" s="233"/>
      <c r="L55" s="233"/>
      <c r="O55" s="233"/>
    </row>
    <row r="56" spans="1:15" ht="12.75">
      <c r="A56" s="142" t="s">
        <v>77</v>
      </c>
      <c r="B56" s="142" t="s">
        <v>58</v>
      </c>
      <c r="C56" s="234" t="s">
        <v>58</v>
      </c>
      <c r="D56" s="142"/>
      <c r="E56" s="142" t="s">
        <v>58</v>
      </c>
      <c r="F56" s="234" t="s">
        <v>58</v>
      </c>
      <c r="G56" s="142"/>
      <c r="H56" s="142" t="s">
        <v>58</v>
      </c>
      <c r="I56" s="234" t="s">
        <v>58</v>
      </c>
      <c r="J56" s="142"/>
      <c r="K56" s="41">
        <v>1</v>
      </c>
      <c r="L56" s="233">
        <v>1.456</v>
      </c>
      <c r="M56" s="142"/>
      <c r="N56" s="41">
        <v>1</v>
      </c>
      <c r="O56" s="233">
        <v>1.456</v>
      </c>
    </row>
    <row r="57" spans="1:15" ht="12.75">
      <c r="A57" s="142" t="s">
        <v>78</v>
      </c>
      <c r="B57" s="142" t="s">
        <v>58</v>
      </c>
      <c r="C57" s="234" t="s">
        <v>58</v>
      </c>
      <c r="D57" s="142"/>
      <c r="E57" s="41">
        <v>1</v>
      </c>
      <c r="F57" s="233">
        <v>2.94</v>
      </c>
      <c r="G57" s="142"/>
      <c r="H57" s="41">
        <v>2</v>
      </c>
      <c r="I57" s="233">
        <v>5.816</v>
      </c>
      <c r="J57" s="142"/>
      <c r="K57" s="41">
        <v>1</v>
      </c>
      <c r="L57" s="233">
        <v>0.54</v>
      </c>
      <c r="M57" s="142"/>
      <c r="N57" s="41">
        <v>4</v>
      </c>
      <c r="O57" s="233">
        <v>9.296</v>
      </c>
    </row>
    <row r="58" spans="1:15" ht="12.75">
      <c r="A58" s="142" t="s">
        <v>79</v>
      </c>
      <c r="B58" s="41">
        <v>1</v>
      </c>
      <c r="C58" s="233">
        <v>0.613</v>
      </c>
      <c r="E58" s="142" t="s">
        <v>58</v>
      </c>
      <c r="F58" s="234" t="s">
        <v>58</v>
      </c>
      <c r="H58" s="41">
        <v>1</v>
      </c>
      <c r="I58" s="233">
        <v>4.965</v>
      </c>
      <c r="K58" s="41">
        <v>3</v>
      </c>
      <c r="L58" s="233">
        <v>6.554</v>
      </c>
      <c r="N58" s="41">
        <v>5</v>
      </c>
      <c r="O58" s="233">
        <v>12.132</v>
      </c>
    </row>
    <row r="59" spans="1:15" ht="12.75">
      <c r="A59" s="142" t="s">
        <v>80</v>
      </c>
      <c r="B59" s="41">
        <v>5</v>
      </c>
      <c r="C59" s="233">
        <v>10.837</v>
      </c>
      <c r="E59" s="41">
        <v>5</v>
      </c>
      <c r="F59" s="233">
        <v>23.559</v>
      </c>
      <c r="H59" s="41">
        <v>7</v>
      </c>
      <c r="I59" s="233">
        <v>22.341</v>
      </c>
      <c r="K59" s="41">
        <v>7</v>
      </c>
      <c r="L59" s="233">
        <v>24.494</v>
      </c>
      <c r="N59" s="41">
        <v>24</v>
      </c>
      <c r="O59" s="233">
        <v>81.231</v>
      </c>
    </row>
    <row r="60" spans="1:15" ht="12.75">
      <c r="A60" s="142" t="s">
        <v>81</v>
      </c>
      <c r="B60" s="41">
        <v>4</v>
      </c>
      <c r="C60" s="233">
        <v>20.314</v>
      </c>
      <c r="E60" s="41">
        <v>4</v>
      </c>
      <c r="F60" s="233">
        <v>13.98</v>
      </c>
      <c r="H60" s="41">
        <v>5</v>
      </c>
      <c r="I60" s="233">
        <v>13.863</v>
      </c>
      <c r="K60" s="41">
        <v>6</v>
      </c>
      <c r="L60" s="233">
        <v>18.237</v>
      </c>
      <c r="N60" s="41">
        <v>19</v>
      </c>
      <c r="O60" s="233">
        <v>66.39399999999999</v>
      </c>
    </row>
    <row r="61" spans="1:15" ht="12.75">
      <c r="A61" s="142" t="s">
        <v>82</v>
      </c>
      <c r="B61" s="41">
        <v>5</v>
      </c>
      <c r="C61" s="233">
        <v>41.265</v>
      </c>
      <c r="E61" s="41">
        <v>11</v>
      </c>
      <c r="F61" s="233">
        <v>38.713</v>
      </c>
      <c r="H61" s="41">
        <v>4</v>
      </c>
      <c r="I61" s="233">
        <v>29.774</v>
      </c>
      <c r="K61" s="41">
        <v>6</v>
      </c>
      <c r="L61" s="233">
        <v>17.698</v>
      </c>
      <c r="N61" s="41">
        <v>26</v>
      </c>
      <c r="O61" s="233">
        <v>127.45</v>
      </c>
    </row>
    <row r="62" spans="1:15" ht="12.75">
      <c r="A62" s="142" t="s">
        <v>83</v>
      </c>
      <c r="B62" s="41">
        <v>10</v>
      </c>
      <c r="C62" s="233">
        <v>28.242</v>
      </c>
      <c r="E62" s="41">
        <v>5</v>
      </c>
      <c r="F62" s="233">
        <v>10.549</v>
      </c>
      <c r="H62" s="41">
        <v>12</v>
      </c>
      <c r="I62" s="233">
        <v>34.866</v>
      </c>
      <c r="K62" s="41">
        <v>5</v>
      </c>
      <c r="L62" s="233">
        <v>35.989</v>
      </c>
      <c r="N62" s="41">
        <v>32</v>
      </c>
      <c r="O62" s="233">
        <v>109.64599999999999</v>
      </c>
    </row>
    <row r="63" spans="1:15" ht="12.75">
      <c r="A63" s="142" t="s">
        <v>84</v>
      </c>
      <c r="B63" s="41">
        <v>7</v>
      </c>
      <c r="C63" s="233">
        <v>28.813</v>
      </c>
      <c r="E63" s="41">
        <v>10</v>
      </c>
      <c r="F63" s="233">
        <v>68.019</v>
      </c>
      <c r="H63" s="41">
        <v>17</v>
      </c>
      <c r="I63" s="233">
        <v>180.99</v>
      </c>
      <c r="K63" s="41">
        <v>18</v>
      </c>
      <c r="L63" s="233">
        <v>126.292</v>
      </c>
      <c r="N63" s="41">
        <v>52</v>
      </c>
      <c r="O63" s="233">
        <v>404.11400000000003</v>
      </c>
    </row>
    <row r="64" spans="1:15" ht="12.75">
      <c r="A64" s="142" t="s">
        <v>85</v>
      </c>
      <c r="B64" s="41">
        <v>7</v>
      </c>
      <c r="C64" s="233">
        <v>35.353</v>
      </c>
      <c r="E64" s="41">
        <v>10</v>
      </c>
      <c r="F64" s="233">
        <v>60.877</v>
      </c>
      <c r="H64" s="41">
        <v>11</v>
      </c>
      <c r="I64" s="233">
        <v>108.025</v>
      </c>
      <c r="K64" s="41">
        <v>9</v>
      </c>
      <c r="L64" s="233">
        <v>73.502</v>
      </c>
      <c r="N64" s="41">
        <v>37</v>
      </c>
      <c r="O64" s="233">
        <v>277.757</v>
      </c>
    </row>
    <row r="65" spans="1:15" ht="12.75">
      <c r="A65" s="142" t="s">
        <v>86</v>
      </c>
      <c r="B65" s="41">
        <v>8</v>
      </c>
      <c r="C65" s="233">
        <v>35.73</v>
      </c>
      <c r="E65" s="41">
        <v>12</v>
      </c>
      <c r="F65" s="233">
        <v>89.65</v>
      </c>
      <c r="H65" s="41">
        <v>16</v>
      </c>
      <c r="I65" s="233">
        <v>113.141</v>
      </c>
      <c r="K65" s="41">
        <v>17</v>
      </c>
      <c r="L65" s="233">
        <v>77.876</v>
      </c>
      <c r="N65" s="41">
        <v>53</v>
      </c>
      <c r="O65" s="233">
        <v>316.39700000000005</v>
      </c>
    </row>
    <row r="66" spans="1:15" ht="12.75">
      <c r="A66" s="142" t="s">
        <v>87</v>
      </c>
      <c r="B66" s="41">
        <v>6</v>
      </c>
      <c r="C66" s="233">
        <v>38.572</v>
      </c>
      <c r="E66" s="41">
        <v>12</v>
      </c>
      <c r="F66" s="233">
        <v>212.137</v>
      </c>
      <c r="H66" s="41">
        <v>14</v>
      </c>
      <c r="I66" s="233">
        <v>45.747</v>
      </c>
      <c r="K66" s="41">
        <v>10</v>
      </c>
      <c r="L66" s="233">
        <v>52.377</v>
      </c>
      <c r="N66" s="41">
        <v>42</v>
      </c>
      <c r="O66" s="233">
        <v>348.833</v>
      </c>
    </row>
    <row r="67" spans="1:15" ht="12.75">
      <c r="A67" s="142" t="s">
        <v>100</v>
      </c>
      <c r="B67" s="41">
        <v>2</v>
      </c>
      <c r="C67" s="233">
        <v>4.6</v>
      </c>
      <c r="E67" s="41">
        <v>11</v>
      </c>
      <c r="F67" s="233">
        <v>64.975</v>
      </c>
      <c r="H67" s="41">
        <v>7</v>
      </c>
      <c r="I67" s="233">
        <v>39.844</v>
      </c>
      <c r="K67" s="41">
        <v>8</v>
      </c>
      <c r="L67" s="233">
        <v>29.941</v>
      </c>
      <c r="N67" s="41">
        <v>28</v>
      </c>
      <c r="O67" s="233">
        <v>139.36</v>
      </c>
    </row>
    <row r="68" spans="1:15" ht="12.75">
      <c r="A68" s="142">
        <v>1992</v>
      </c>
      <c r="B68" s="41">
        <v>4</v>
      </c>
      <c r="C68" s="233">
        <v>34.154</v>
      </c>
      <c r="D68" s="149"/>
      <c r="E68" s="41">
        <v>4</v>
      </c>
      <c r="F68" s="233">
        <v>18.094</v>
      </c>
      <c r="G68" s="149"/>
      <c r="H68" s="41">
        <v>7</v>
      </c>
      <c r="I68" s="233">
        <v>28.065</v>
      </c>
      <c r="J68" s="149"/>
      <c r="K68" s="41">
        <v>6</v>
      </c>
      <c r="L68" s="233">
        <v>13.765</v>
      </c>
      <c r="M68" s="149"/>
      <c r="N68" s="41">
        <v>21</v>
      </c>
      <c r="O68" s="233">
        <v>94.078</v>
      </c>
    </row>
    <row r="69" spans="1:15" ht="12.75">
      <c r="A69" s="142">
        <v>1993</v>
      </c>
      <c r="B69" s="41">
        <v>4</v>
      </c>
      <c r="C69" s="233">
        <v>15.942</v>
      </c>
      <c r="D69" s="149"/>
      <c r="E69" s="41">
        <v>6</v>
      </c>
      <c r="F69" s="233">
        <v>9.586</v>
      </c>
      <c r="G69" s="149"/>
      <c r="H69" s="41">
        <v>5</v>
      </c>
      <c r="I69" s="233">
        <v>15.086</v>
      </c>
      <c r="J69" s="149" t="s">
        <v>0</v>
      </c>
      <c r="K69" s="41">
        <v>7</v>
      </c>
      <c r="L69" s="233">
        <v>30.072</v>
      </c>
      <c r="M69" s="149"/>
      <c r="N69" s="41">
        <v>22</v>
      </c>
      <c r="O69" s="233">
        <v>70.68599999999999</v>
      </c>
    </row>
    <row r="70" spans="1:15" ht="12.75">
      <c r="A70" s="142">
        <v>1994</v>
      </c>
      <c r="B70" s="142">
        <v>8</v>
      </c>
      <c r="C70" s="234">
        <v>52.642</v>
      </c>
      <c r="D70" s="142"/>
      <c r="E70" s="142">
        <v>9</v>
      </c>
      <c r="F70" s="234">
        <v>49.52</v>
      </c>
      <c r="G70" s="149" t="s">
        <v>0</v>
      </c>
      <c r="H70" s="142">
        <v>5</v>
      </c>
      <c r="I70" s="234">
        <v>27.372</v>
      </c>
      <c r="J70" s="142"/>
      <c r="K70" s="142">
        <v>3</v>
      </c>
      <c r="L70" s="234">
        <v>19.266</v>
      </c>
      <c r="M70" s="149"/>
      <c r="N70" s="41">
        <v>25</v>
      </c>
      <c r="O70" s="233">
        <v>148.8</v>
      </c>
    </row>
    <row r="71" spans="1:15" ht="12.75">
      <c r="A71" s="142">
        <v>1995</v>
      </c>
      <c r="B71" s="142">
        <v>2</v>
      </c>
      <c r="C71" s="234">
        <v>5.436</v>
      </c>
      <c r="D71" s="142"/>
      <c r="E71" s="142">
        <v>3</v>
      </c>
      <c r="F71" s="234">
        <v>41.528</v>
      </c>
      <c r="G71" s="149" t="s">
        <v>0</v>
      </c>
      <c r="H71" s="142">
        <v>3</v>
      </c>
      <c r="I71" s="234">
        <v>9.1</v>
      </c>
      <c r="J71" s="142" t="s">
        <v>0</v>
      </c>
      <c r="K71" s="142">
        <v>0</v>
      </c>
      <c r="L71" s="234">
        <v>0</v>
      </c>
      <c r="M71" s="149"/>
      <c r="N71" s="41">
        <v>8</v>
      </c>
      <c r="O71" s="233">
        <v>56.064</v>
      </c>
    </row>
    <row r="72" spans="1:16" s="83" customFormat="1" ht="12.75">
      <c r="A72" s="41">
        <v>1996</v>
      </c>
      <c r="B72" s="142" t="s">
        <v>58</v>
      </c>
      <c r="C72" s="135" t="s">
        <v>58</v>
      </c>
      <c r="D72" s="135"/>
      <c r="E72" s="39">
        <v>3</v>
      </c>
      <c r="F72" s="234">
        <v>26.777</v>
      </c>
      <c r="G72" s="135"/>
      <c r="H72" s="142" t="s">
        <v>58</v>
      </c>
      <c r="I72" s="135" t="s">
        <v>58</v>
      </c>
      <c r="J72" s="142"/>
      <c r="K72" s="142" t="s">
        <v>58</v>
      </c>
      <c r="L72" s="135" t="s">
        <v>58</v>
      </c>
      <c r="M72" s="135"/>
      <c r="N72" s="39">
        <v>3</v>
      </c>
      <c r="O72" s="234">
        <v>26.777</v>
      </c>
      <c r="P72" s="135"/>
    </row>
  </sheetData>
  <printOptions/>
  <pageMargins left="0.75" right="0.75" top="1" bottom="1" header="0.5" footer="0.5"/>
  <pageSetup fitToHeight="1" fitToWidth="1" horizontalDpi="600" verticalDpi="600" orientation="portrait" paperSize="9" scale="76" r:id="rId1"/>
  <headerFooter alignWithMargins="0">
    <oddFooter>&amp;L&amp;8Market Information and Analysis
London Stock Exchange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workbookViewId="0" topLeftCell="A1">
      <pane ySplit="9" topLeftCell="BM10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4.4453125" style="142" customWidth="1"/>
    <col min="2" max="2" width="5.99609375" style="14" customWidth="1"/>
    <col min="3" max="3" width="7.5546875" style="13" customWidth="1"/>
    <col min="4" max="4" width="1.33203125" style="152" customWidth="1"/>
    <col min="5" max="5" width="5.99609375" style="14" customWidth="1"/>
    <col min="6" max="6" width="7.5546875" style="13" customWidth="1"/>
    <col min="7" max="7" width="1.33203125" style="152" customWidth="1"/>
    <col min="8" max="8" width="5.99609375" style="14" customWidth="1"/>
    <col min="9" max="9" width="7.5546875" style="13" customWidth="1"/>
    <col min="10" max="10" width="1.33203125" style="152" customWidth="1"/>
    <col min="11" max="11" width="5.99609375" style="14" customWidth="1"/>
    <col min="12" max="12" width="7.5546875" style="13" customWidth="1"/>
    <col min="13" max="13" width="1.33203125" style="152" customWidth="1"/>
    <col min="14" max="14" width="5.99609375" style="14" customWidth="1"/>
    <col min="15" max="15" width="7.99609375" style="13" customWidth="1"/>
    <col min="16" max="16384" width="8.88671875" style="11" customWidth="1"/>
  </cols>
  <sheetData>
    <row r="1" spans="1:15" s="51" customFormat="1" ht="15.75">
      <c r="A1" s="1" t="s">
        <v>152</v>
      </c>
      <c r="B1" s="81"/>
      <c r="C1" s="82"/>
      <c r="D1" s="150"/>
      <c r="E1" s="153"/>
      <c r="F1" s="82"/>
      <c r="G1" s="150"/>
      <c r="H1" s="81"/>
      <c r="I1" s="82"/>
      <c r="J1" s="150"/>
      <c r="K1" s="53"/>
      <c r="L1" s="52"/>
      <c r="M1" s="150"/>
      <c r="N1" s="53"/>
      <c r="O1" s="52"/>
    </row>
    <row r="2" spans="1:15" s="51" customFormat="1" ht="15.75">
      <c r="A2" s="1"/>
      <c r="B2" s="81"/>
      <c r="C2" s="82"/>
      <c r="D2" s="150"/>
      <c r="E2" s="153"/>
      <c r="F2" s="82"/>
      <c r="G2" s="150"/>
      <c r="H2" s="81"/>
      <c r="I2" s="82"/>
      <c r="J2" s="150"/>
      <c r="K2" s="53"/>
      <c r="L2" s="52"/>
      <c r="M2" s="150"/>
      <c r="N2" s="53"/>
      <c r="O2" s="52"/>
    </row>
    <row r="3" ht="12.75">
      <c r="A3" s="134" t="s">
        <v>165</v>
      </c>
    </row>
    <row r="4" ht="12.75">
      <c r="A4" s="134"/>
    </row>
    <row r="5" ht="12.75">
      <c r="A5" s="112"/>
    </row>
    <row r="6" spans="1:15" s="124" customFormat="1" ht="12.75">
      <c r="A6" s="136"/>
      <c r="B6" s="65" t="s">
        <v>88</v>
      </c>
      <c r="C6" s="137"/>
      <c r="D6" s="138"/>
      <c r="E6" s="65" t="s">
        <v>89</v>
      </c>
      <c r="F6" s="137"/>
      <c r="G6" s="138"/>
      <c r="H6" s="65" t="s">
        <v>93</v>
      </c>
      <c r="I6" s="137"/>
      <c r="J6" s="138"/>
      <c r="K6" s="65" t="s">
        <v>94</v>
      </c>
      <c r="L6" s="137"/>
      <c r="M6" s="138"/>
      <c r="N6" s="139" t="s">
        <v>95</v>
      </c>
      <c r="O6" s="140"/>
    </row>
    <row r="7" spans="1:15" s="124" customFormat="1" ht="12.75">
      <c r="A7" s="136"/>
      <c r="B7" s="57"/>
      <c r="C7" s="141" t="s">
        <v>53</v>
      </c>
      <c r="D7" s="133"/>
      <c r="E7" s="57"/>
      <c r="F7" s="141" t="s">
        <v>53</v>
      </c>
      <c r="G7" s="133"/>
      <c r="H7" s="57"/>
      <c r="I7" s="141" t="s">
        <v>53</v>
      </c>
      <c r="J7" s="133"/>
      <c r="K7" s="57"/>
      <c r="L7" s="141" t="s">
        <v>53</v>
      </c>
      <c r="M7" s="133"/>
      <c r="N7" s="57"/>
      <c r="O7" s="141" t="s">
        <v>53</v>
      </c>
    </row>
    <row r="8" spans="1:22" s="83" customFormat="1" ht="12.75">
      <c r="A8" s="142"/>
      <c r="B8" s="39"/>
      <c r="C8" s="143" t="s">
        <v>54</v>
      </c>
      <c r="D8" s="143"/>
      <c r="E8" s="39"/>
      <c r="F8" s="143" t="s">
        <v>54</v>
      </c>
      <c r="G8" s="143"/>
      <c r="H8" s="39"/>
      <c r="I8" s="143" t="s">
        <v>54</v>
      </c>
      <c r="J8" s="143"/>
      <c r="K8" s="39"/>
      <c r="L8" s="143" t="s">
        <v>54</v>
      </c>
      <c r="M8" s="143"/>
      <c r="N8" s="39"/>
      <c r="O8" s="143" t="s">
        <v>54</v>
      </c>
      <c r="Q8" s="11"/>
      <c r="R8" s="11"/>
      <c r="S8" s="11"/>
      <c r="T8" s="11"/>
      <c r="U8" s="11"/>
      <c r="V8" s="11"/>
    </row>
    <row r="9" spans="1:22" s="116" customFormat="1" ht="12.75">
      <c r="A9" s="144" t="s">
        <v>0</v>
      </c>
      <c r="B9" s="122" t="s">
        <v>55</v>
      </c>
      <c r="C9" s="145" t="s">
        <v>10</v>
      </c>
      <c r="D9" s="145"/>
      <c r="E9" s="122" t="s">
        <v>55</v>
      </c>
      <c r="F9" s="145" t="s">
        <v>10</v>
      </c>
      <c r="G9" s="145"/>
      <c r="H9" s="122" t="s">
        <v>55</v>
      </c>
      <c r="I9" s="145" t="s">
        <v>10</v>
      </c>
      <c r="J9" s="145"/>
      <c r="K9" s="122" t="s">
        <v>55</v>
      </c>
      <c r="L9" s="145" t="s">
        <v>10</v>
      </c>
      <c r="M9" s="145"/>
      <c r="N9" s="122" t="s">
        <v>55</v>
      </c>
      <c r="O9" s="145" t="s">
        <v>10</v>
      </c>
      <c r="Q9" s="11"/>
      <c r="R9" s="11"/>
      <c r="S9" s="11"/>
      <c r="T9" s="11"/>
      <c r="U9" s="11"/>
      <c r="V9" s="11"/>
    </row>
    <row r="10" spans="2:12" ht="12.75">
      <c r="B10" s="207"/>
      <c r="C10" s="210"/>
      <c r="D10" s="211"/>
      <c r="E10" s="207"/>
      <c r="F10" s="210"/>
      <c r="G10" s="211"/>
      <c r="H10" s="207"/>
      <c r="I10" s="210"/>
      <c r="J10" s="211"/>
      <c r="K10" s="207"/>
      <c r="L10" s="210"/>
    </row>
    <row r="11" spans="1:12" ht="12.75">
      <c r="A11" s="136" t="s">
        <v>90</v>
      </c>
      <c r="B11" s="207"/>
      <c r="C11" s="210"/>
      <c r="D11" s="211"/>
      <c r="E11" s="207"/>
      <c r="F11" s="210"/>
      <c r="G11" s="211"/>
      <c r="H11" s="207"/>
      <c r="I11" s="210"/>
      <c r="J11" s="211"/>
      <c r="K11" s="207"/>
      <c r="L11" s="210"/>
    </row>
    <row r="12" spans="1:15" ht="12.75">
      <c r="A12" s="142" t="s">
        <v>85</v>
      </c>
      <c r="B12" s="207">
        <v>519</v>
      </c>
      <c r="C12" s="210">
        <v>741.5</v>
      </c>
      <c r="D12" s="212"/>
      <c r="E12" s="207">
        <v>537</v>
      </c>
      <c r="F12" s="210">
        <v>698.5</v>
      </c>
      <c r="G12" s="212"/>
      <c r="H12" s="207">
        <v>597</v>
      </c>
      <c r="I12" s="210">
        <v>1818.9</v>
      </c>
      <c r="J12" s="212"/>
      <c r="K12" s="207">
        <v>518</v>
      </c>
      <c r="L12" s="210">
        <v>938.8</v>
      </c>
      <c r="M12" s="149"/>
      <c r="N12" s="14">
        <v>2171</v>
      </c>
      <c r="O12" s="13">
        <v>4197.7</v>
      </c>
    </row>
    <row r="13" spans="1:15" ht="12.75">
      <c r="A13" s="142" t="s">
        <v>86</v>
      </c>
      <c r="B13" s="207">
        <v>573</v>
      </c>
      <c r="C13" s="210">
        <v>1143.2</v>
      </c>
      <c r="D13" s="212"/>
      <c r="E13" s="207">
        <v>599</v>
      </c>
      <c r="F13" s="210">
        <v>1459.8</v>
      </c>
      <c r="G13" s="212"/>
      <c r="H13" s="207">
        <v>554</v>
      </c>
      <c r="I13" s="210">
        <v>1317.5</v>
      </c>
      <c r="J13" s="212"/>
      <c r="K13" s="207">
        <v>407</v>
      </c>
      <c r="L13" s="210">
        <v>1032.4</v>
      </c>
      <c r="M13" s="149"/>
      <c r="N13" s="14">
        <v>2133</v>
      </c>
      <c r="O13" s="13">
        <v>4952.9</v>
      </c>
    </row>
    <row r="14" spans="1:15" ht="12.75">
      <c r="A14" s="142" t="s">
        <v>87</v>
      </c>
      <c r="B14" s="207">
        <v>448</v>
      </c>
      <c r="C14" s="210">
        <v>364.99999999999943</v>
      </c>
      <c r="D14" s="212"/>
      <c r="E14" s="207">
        <v>439</v>
      </c>
      <c r="F14" s="210">
        <v>578.7</v>
      </c>
      <c r="G14" s="212"/>
      <c r="H14" s="207">
        <v>370</v>
      </c>
      <c r="I14" s="210">
        <v>369.09999999999945</v>
      </c>
      <c r="J14" s="212"/>
      <c r="K14" s="207">
        <v>304</v>
      </c>
      <c r="L14" s="210">
        <v>580.2</v>
      </c>
      <c r="M14" s="149"/>
      <c r="N14" s="14">
        <v>1561</v>
      </c>
      <c r="O14" s="13">
        <v>1893</v>
      </c>
    </row>
    <row r="15" spans="1:15" ht="12.75">
      <c r="A15" s="142" t="s">
        <v>100</v>
      </c>
      <c r="B15" s="207">
        <v>337</v>
      </c>
      <c r="C15" s="210">
        <v>868.6</v>
      </c>
      <c r="D15" s="212"/>
      <c r="E15" s="207">
        <v>518</v>
      </c>
      <c r="F15" s="210">
        <v>1469</v>
      </c>
      <c r="G15" s="212"/>
      <c r="H15" s="207">
        <v>365</v>
      </c>
      <c r="I15" s="210">
        <v>1042.5</v>
      </c>
      <c r="J15" s="212"/>
      <c r="K15" s="207">
        <v>394</v>
      </c>
      <c r="L15" s="210">
        <v>773.6000000000008</v>
      </c>
      <c r="M15" s="149"/>
      <c r="N15" s="14">
        <v>1614</v>
      </c>
      <c r="O15" s="13">
        <v>4153.7</v>
      </c>
    </row>
    <row r="16" spans="1:15" ht="12.75">
      <c r="A16" s="142">
        <v>1992</v>
      </c>
      <c r="B16" s="207">
        <v>353</v>
      </c>
      <c r="C16" s="210">
        <v>932.3</v>
      </c>
      <c r="D16" s="212"/>
      <c r="E16" s="207">
        <v>376</v>
      </c>
      <c r="F16" s="210">
        <v>612.3</v>
      </c>
      <c r="G16" s="212"/>
      <c r="H16" s="207">
        <v>294</v>
      </c>
      <c r="I16" s="210">
        <v>902.1</v>
      </c>
      <c r="J16" s="212"/>
      <c r="K16" s="207">
        <v>275</v>
      </c>
      <c r="L16" s="210">
        <v>1359.6</v>
      </c>
      <c r="M16" s="149"/>
      <c r="N16" s="14">
        <v>1298</v>
      </c>
      <c r="O16" s="13">
        <v>3806.3</v>
      </c>
    </row>
    <row r="17" spans="1:15" ht="12.75">
      <c r="A17" s="142">
        <v>1993</v>
      </c>
      <c r="B17" s="207">
        <v>402</v>
      </c>
      <c r="C17" s="210">
        <v>1313.2</v>
      </c>
      <c r="D17" s="212"/>
      <c r="E17" s="207">
        <v>439</v>
      </c>
      <c r="F17" s="210">
        <v>2019.353</v>
      </c>
      <c r="G17" s="212" t="s">
        <v>0</v>
      </c>
      <c r="H17" s="207">
        <v>451</v>
      </c>
      <c r="I17" s="210">
        <v>1463.7</v>
      </c>
      <c r="J17" s="212" t="s">
        <v>0</v>
      </c>
      <c r="K17" s="207">
        <v>478</v>
      </c>
      <c r="L17" s="210">
        <v>2248.9</v>
      </c>
      <c r="M17" s="149"/>
      <c r="N17" s="14">
        <v>1770</v>
      </c>
      <c r="O17" s="13">
        <v>7045.153</v>
      </c>
    </row>
    <row r="18" spans="1:15" ht="12.75">
      <c r="A18" s="142">
        <v>1994</v>
      </c>
      <c r="B18" s="207">
        <v>560</v>
      </c>
      <c r="C18" s="210">
        <v>1807.603</v>
      </c>
      <c r="D18" s="212"/>
      <c r="E18" s="205">
        <v>492</v>
      </c>
      <c r="F18" s="213">
        <v>2311.7</v>
      </c>
      <c r="G18" s="212" t="s">
        <v>0</v>
      </c>
      <c r="H18" s="205">
        <v>409</v>
      </c>
      <c r="I18" s="213">
        <v>829.0510000000005</v>
      </c>
      <c r="J18" s="212" t="s">
        <v>0</v>
      </c>
      <c r="K18" s="205">
        <v>383</v>
      </c>
      <c r="L18" s="213">
        <v>1890.9</v>
      </c>
      <c r="M18" s="149"/>
      <c r="N18" s="14">
        <v>1844</v>
      </c>
      <c r="O18" s="13">
        <v>6839.254000000001</v>
      </c>
    </row>
    <row r="19" spans="2:13" ht="12.75">
      <c r="B19" s="207"/>
      <c r="C19" s="210"/>
      <c r="D19" s="212"/>
      <c r="E19" s="205"/>
      <c r="F19" s="213"/>
      <c r="G19" s="212"/>
      <c r="H19" s="205"/>
      <c r="I19" s="213"/>
      <c r="J19" s="212"/>
      <c r="K19" s="205"/>
      <c r="L19" s="213"/>
      <c r="M19" s="149"/>
    </row>
    <row r="20" spans="1:13" ht="12.75">
      <c r="A20" s="136" t="s">
        <v>159</v>
      </c>
      <c r="B20" s="207"/>
      <c r="C20" s="210"/>
      <c r="D20" s="212"/>
      <c r="E20" s="205"/>
      <c r="F20" s="213"/>
      <c r="G20" s="212"/>
      <c r="H20" s="205"/>
      <c r="I20" s="213"/>
      <c r="J20" s="212"/>
      <c r="K20" s="205"/>
      <c r="L20" s="213"/>
      <c r="M20" s="149"/>
    </row>
    <row r="21" spans="1:15" ht="12.75">
      <c r="A21" s="142">
        <v>1995</v>
      </c>
      <c r="B21" s="207">
        <v>341</v>
      </c>
      <c r="C21" s="210">
        <v>550.1</v>
      </c>
      <c r="D21" s="212"/>
      <c r="E21" s="205">
        <v>415</v>
      </c>
      <c r="F21" s="213">
        <v>1285.7</v>
      </c>
      <c r="G21" s="212" t="s">
        <v>0</v>
      </c>
      <c r="H21" s="205">
        <v>438</v>
      </c>
      <c r="I21" s="213">
        <v>1067.4</v>
      </c>
      <c r="J21" s="212" t="s">
        <v>0</v>
      </c>
      <c r="K21" s="205">
        <v>433</v>
      </c>
      <c r="L21" s="213">
        <v>1883.3</v>
      </c>
      <c r="M21" s="149"/>
      <c r="N21" s="14">
        <v>1627</v>
      </c>
      <c r="O21" s="13">
        <v>4786.5</v>
      </c>
    </row>
    <row r="22" spans="1:16" s="83" customFormat="1" ht="12.75">
      <c r="A22" s="41">
        <v>1996</v>
      </c>
      <c r="B22" s="205">
        <v>440</v>
      </c>
      <c r="C22" s="213">
        <v>1124.4</v>
      </c>
      <c r="D22" s="206"/>
      <c r="E22" s="205">
        <v>476</v>
      </c>
      <c r="F22" s="213">
        <v>1059.3</v>
      </c>
      <c r="G22" s="206"/>
      <c r="H22" s="205">
        <v>368</v>
      </c>
      <c r="I22" s="213">
        <v>1171.8</v>
      </c>
      <c r="J22" s="206"/>
      <c r="K22" s="205">
        <v>391</v>
      </c>
      <c r="L22" s="213">
        <v>822.145</v>
      </c>
      <c r="M22" s="135"/>
      <c r="N22" s="39">
        <v>1675</v>
      </c>
      <c r="O22" s="40">
        <v>4177.645</v>
      </c>
      <c r="P22" s="135"/>
    </row>
    <row r="23" spans="1:17" s="83" customFormat="1" ht="12.75">
      <c r="A23" s="142">
        <v>1997</v>
      </c>
      <c r="B23" s="205">
        <v>366</v>
      </c>
      <c r="C23" s="213">
        <v>871.49</v>
      </c>
      <c r="D23" s="206"/>
      <c r="E23" s="205">
        <v>439</v>
      </c>
      <c r="F23" s="213">
        <v>1253.22</v>
      </c>
      <c r="G23" s="206"/>
      <c r="H23" s="205">
        <v>385</v>
      </c>
      <c r="I23" s="213">
        <v>1348.92</v>
      </c>
      <c r="J23" s="206"/>
      <c r="K23" s="205">
        <v>235</v>
      </c>
      <c r="L23" s="213">
        <v>799.3</v>
      </c>
      <c r="M23" s="135"/>
      <c r="N23" s="39">
        <v>1425</v>
      </c>
      <c r="O23" s="40">
        <v>4272.92</v>
      </c>
      <c r="P23" s="135"/>
      <c r="Q23" s="40"/>
    </row>
    <row r="24" spans="1:17" s="83" customFormat="1" ht="12.75">
      <c r="A24" s="41">
        <v>1998</v>
      </c>
      <c r="B24" s="205">
        <v>195</v>
      </c>
      <c r="C24" s="213">
        <v>591.71</v>
      </c>
      <c r="D24" s="206"/>
      <c r="E24" s="205">
        <v>260</v>
      </c>
      <c r="F24" s="213">
        <v>1922.66</v>
      </c>
      <c r="G24" s="206"/>
      <c r="H24" s="205">
        <v>215</v>
      </c>
      <c r="I24" s="213">
        <v>2689.14</v>
      </c>
      <c r="J24" s="206"/>
      <c r="K24" s="205">
        <v>142</v>
      </c>
      <c r="L24" s="213">
        <v>365.07</v>
      </c>
      <c r="M24" s="135"/>
      <c r="N24" s="39">
        <v>812</v>
      </c>
      <c r="O24" s="40">
        <v>5568.57</v>
      </c>
      <c r="P24" s="135"/>
      <c r="Q24" s="40"/>
    </row>
    <row r="25" spans="1:17" s="83" customFormat="1" ht="12.75">
      <c r="A25" s="142">
        <v>1999</v>
      </c>
      <c r="B25" s="205">
        <v>205</v>
      </c>
      <c r="C25" s="213">
        <v>1535.26</v>
      </c>
      <c r="D25" s="206"/>
      <c r="E25" s="205">
        <v>224</v>
      </c>
      <c r="F25" s="213">
        <v>2525.17</v>
      </c>
      <c r="G25" s="206"/>
      <c r="H25" s="205">
        <v>208</v>
      </c>
      <c r="I25" s="213">
        <v>583.83</v>
      </c>
      <c r="J25" s="206"/>
      <c r="K25" s="205">
        <v>219</v>
      </c>
      <c r="L25" s="213">
        <v>2702.14</v>
      </c>
      <c r="M25" s="135"/>
      <c r="N25" s="39">
        <v>856</v>
      </c>
      <c r="O25" s="40">
        <v>7346.4</v>
      </c>
      <c r="P25" s="135"/>
      <c r="Q25" s="40"/>
    </row>
    <row r="26" spans="1:15" s="238" customFormat="1" ht="12.75">
      <c r="A26" s="142">
        <v>2000</v>
      </c>
      <c r="B26" s="205">
        <v>225</v>
      </c>
      <c r="C26" s="213">
        <v>4338.4</v>
      </c>
      <c r="D26" s="206"/>
      <c r="E26" s="205">
        <v>209</v>
      </c>
      <c r="F26" s="213">
        <v>1343.7</v>
      </c>
      <c r="G26" s="206"/>
      <c r="H26" s="205">
        <v>210</v>
      </c>
      <c r="I26" s="213">
        <v>1842</v>
      </c>
      <c r="J26" s="206"/>
      <c r="K26" s="205">
        <v>220</v>
      </c>
      <c r="L26" s="213">
        <v>2528.3</v>
      </c>
      <c r="M26" s="135"/>
      <c r="N26" s="39">
        <v>864</v>
      </c>
      <c r="O26" s="40">
        <v>10052.4</v>
      </c>
    </row>
    <row r="27" spans="1:17" s="238" customFormat="1" ht="12.75">
      <c r="A27" s="142">
        <v>2001</v>
      </c>
      <c r="B27" s="205">
        <v>216</v>
      </c>
      <c r="C27" s="213">
        <v>893.33</v>
      </c>
      <c r="D27" s="206"/>
      <c r="E27" s="205">
        <v>211</v>
      </c>
      <c r="F27" s="213">
        <v>4793.42</v>
      </c>
      <c r="G27" s="206"/>
      <c r="H27" s="205">
        <v>200</v>
      </c>
      <c r="I27" s="213">
        <v>689.1</v>
      </c>
      <c r="J27" s="206"/>
      <c r="K27" s="205">
        <v>218</v>
      </c>
      <c r="L27" s="213">
        <v>1934.14</v>
      </c>
      <c r="M27" s="135"/>
      <c r="N27" s="39">
        <v>845</v>
      </c>
      <c r="O27" s="40">
        <v>8309.99</v>
      </c>
      <c r="P27" s="336"/>
      <c r="Q27" s="336"/>
    </row>
    <row r="28" spans="1:17" s="238" customFormat="1" ht="12.75">
      <c r="A28" s="142">
        <v>2002</v>
      </c>
      <c r="B28" s="207">
        <v>226</v>
      </c>
      <c r="C28" s="210">
        <v>3033.29</v>
      </c>
      <c r="D28" s="211"/>
      <c r="E28" s="207">
        <v>226</v>
      </c>
      <c r="F28" s="210">
        <v>724.83</v>
      </c>
      <c r="G28" s="211"/>
      <c r="H28" s="207">
        <v>145</v>
      </c>
      <c r="I28" s="210">
        <v>601.93</v>
      </c>
      <c r="J28" s="211"/>
      <c r="K28" s="207">
        <v>144</v>
      </c>
      <c r="L28" s="210">
        <v>906.23</v>
      </c>
      <c r="M28" s="152"/>
      <c r="N28" s="380">
        <v>741</v>
      </c>
      <c r="O28" s="381">
        <v>5266.28</v>
      </c>
      <c r="P28" s="336"/>
      <c r="Q28" s="336"/>
    </row>
    <row r="29" spans="1:17" s="238" customFormat="1" ht="12.75">
      <c r="A29" s="142">
        <v>2003</v>
      </c>
      <c r="B29" s="207">
        <v>122</v>
      </c>
      <c r="C29" s="210">
        <v>449.38797559899996</v>
      </c>
      <c r="D29" s="211"/>
      <c r="E29" s="207">
        <v>159</v>
      </c>
      <c r="F29" s="210">
        <v>479.87</v>
      </c>
      <c r="G29" s="211"/>
      <c r="H29" s="207">
        <v>135</v>
      </c>
      <c r="I29" s="210">
        <v>297.5</v>
      </c>
      <c r="J29" s="211"/>
      <c r="K29" s="207">
        <v>188</v>
      </c>
      <c r="L29" s="210">
        <v>865.58</v>
      </c>
      <c r="M29" s="152"/>
      <c r="N29" s="380">
        <v>604</v>
      </c>
      <c r="O29" s="381">
        <v>2092.337975599</v>
      </c>
      <c r="P29" s="336"/>
      <c r="Q29" s="336"/>
    </row>
    <row r="30" spans="1:17" s="238" customFormat="1" ht="12.75">
      <c r="A30" s="259">
        <v>2004</v>
      </c>
      <c r="B30" s="260">
        <v>194</v>
      </c>
      <c r="C30" s="264">
        <v>1822.93</v>
      </c>
      <c r="D30" s="265"/>
      <c r="E30" s="260">
        <v>191</v>
      </c>
      <c r="F30" s="264">
        <v>3104.12</v>
      </c>
      <c r="G30" s="260">
        <v>0</v>
      </c>
      <c r="H30" s="260">
        <v>115</v>
      </c>
      <c r="I30" s="264">
        <v>1177.42</v>
      </c>
      <c r="J30" s="260">
        <v>0</v>
      </c>
      <c r="K30" s="260">
        <v>174</v>
      </c>
      <c r="L30" s="264">
        <v>495.5</v>
      </c>
      <c r="M30" s="262"/>
      <c r="N30" s="308">
        <f>B30+E30+H30+K30</f>
        <v>674</v>
      </c>
      <c r="O30" s="306">
        <f>C30+F30+I30+L30</f>
        <v>6599.97</v>
      </c>
      <c r="P30" s="431"/>
      <c r="Q30" s="336"/>
    </row>
    <row r="31" spans="1:15" s="115" customFormat="1" ht="12.75">
      <c r="A31" s="154"/>
      <c r="B31" s="260"/>
      <c r="C31" s="264"/>
      <c r="D31" s="265"/>
      <c r="E31" s="260"/>
      <c r="F31" s="264"/>
      <c r="G31" s="265"/>
      <c r="H31" s="260"/>
      <c r="I31" s="264"/>
      <c r="J31" s="265"/>
      <c r="K31" s="260"/>
      <c r="L31" s="264"/>
      <c r="M31" s="262"/>
      <c r="N31" s="308"/>
      <c r="O31" s="306"/>
    </row>
    <row r="32" spans="1:15" ht="12.75">
      <c r="A32" s="148" t="s">
        <v>52</v>
      </c>
      <c r="B32" s="211"/>
      <c r="C32" s="212"/>
      <c r="D32" s="211"/>
      <c r="E32" s="211"/>
      <c r="F32" s="212"/>
      <c r="G32" s="211"/>
      <c r="H32" s="211"/>
      <c r="I32" s="212"/>
      <c r="J32" s="211"/>
      <c r="K32" s="173"/>
      <c r="L32" s="212"/>
      <c r="N32" s="11"/>
      <c r="O32" s="149"/>
    </row>
    <row r="33" spans="2:15" ht="12.75">
      <c r="B33" s="211"/>
      <c r="C33" s="212"/>
      <c r="D33" s="211"/>
      <c r="E33" s="211"/>
      <c r="F33" s="212"/>
      <c r="G33" s="211"/>
      <c r="H33" s="211"/>
      <c r="I33" s="212"/>
      <c r="J33" s="211"/>
      <c r="K33" s="173"/>
      <c r="L33" s="212"/>
      <c r="N33" s="11"/>
      <c r="O33" s="149"/>
    </row>
    <row r="34" spans="1:15" ht="12.75">
      <c r="A34" s="142">
        <v>1995</v>
      </c>
      <c r="B34" s="215"/>
      <c r="C34" s="213"/>
      <c r="D34" s="215"/>
      <c r="E34" s="215" t="s">
        <v>58</v>
      </c>
      <c r="F34" s="213" t="s">
        <v>58</v>
      </c>
      <c r="G34" s="215"/>
      <c r="H34" s="215">
        <v>5</v>
      </c>
      <c r="I34" s="213">
        <v>4</v>
      </c>
      <c r="J34" s="215"/>
      <c r="K34" s="215">
        <v>32</v>
      </c>
      <c r="L34" s="213">
        <v>19.6</v>
      </c>
      <c r="M34" s="142"/>
      <c r="N34" s="142">
        <v>37</v>
      </c>
      <c r="O34" s="40">
        <v>23.6</v>
      </c>
    </row>
    <row r="35" spans="1:16" s="83" customFormat="1" ht="12.75">
      <c r="A35" s="41">
        <v>1996</v>
      </c>
      <c r="B35" s="205">
        <v>53</v>
      </c>
      <c r="C35" s="213">
        <v>54.107</v>
      </c>
      <c r="D35" s="206"/>
      <c r="E35" s="205">
        <v>56</v>
      </c>
      <c r="F35" s="213">
        <v>32.995</v>
      </c>
      <c r="G35" s="206"/>
      <c r="H35" s="205">
        <v>60</v>
      </c>
      <c r="I35" s="213">
        <v>145.3</v>
      </c>
      <c r="J35" s="206"/>
      <c r="K35" s="205">
        <v>69</v>
      </c>
      <c r="L35" s="213">
        <v>26.541000000000004</v>
      </c>
      <c r="M35" s="135"/>
      <c r="N35" s="39">
        <v>238</v>
      </c>
      <c r="O35" s="40">
        <v>258.943</v>
      </c>
      <c r="P35" s="135"/>
    </row>
    <row r="36" spans="1:17" s="83" customFormat="1" ht="12.75">
      <c r="A36" s="142">
        <v>1997</v>
      </c>
      <c r="B36" s="205">
        <v>82</v>
      </c>
      <c r="C36" s="213">
        <v>148.02</v>
      </c>
      <c r="D36" s="206"/>
      <c r="E36" s="205">
        <v>85</v>
      </c>
      <c r="F36" s="213">
        <v>45.69</v>
      </c>
      <c r="G36" s="206"/>
      <c r="H36" s="205">
        <v>91</v>
      </c>
      <c r="I36" s="213">
        <v>48.18</v>
      </c>
      <c r="J36" s="206"/>
      <c r="K36" s="205">
        <v>82</v>
      </c>
      <c r="L36" s="213">
        <v>74.79</v>
      </c>
      <c r="M36" s="135"/>
      <c r="N36" s="39">
        <v>340</v>
      </c>
      <c r="O36" s="40">
        <v>316.68</v>
      </c>
      <c r="P36" s="135"/>
      <c r="Q36" s="40"/>
    </row>
    <row r="37" spans="1:17" s="83" customFormat="1" ht="12.75">
      <c r="A37" s="41">
        <v>1998</v>
      </c>
      <c r="B37" s="205">
        <v>88</v>
      </c>
      <c r="C37" s="213">
        <v>88.91</v>
      </c>
      <c r="D37" s="206"/>
      <c r="E37" s="205">
        <v>103</v>
      </c>
      <c r="F37" s="213">
        <v>69.54</v>
      </c>
      <c r="G37" s="206"/>
      <c r="H37" s="205">
        <v>88</v>
      </c>
      <c r="I37" s="213">
        <v>68.34</v>
      </c>
      <c r="J37" s="206"/>
      <c r="K37" s="205">
        <v>72</v>
      </c>
      <c r="L37" s="213">
        <v>45.1</v>
      </c>
      <c r="M37" s="135"/>
      <c r="N37" s="39">
        <v>351</v>
      </c>
      <c r="O37" s="40">
        <v>271.88</v>
      </c>
      <c r="P37" s="135"/>
      <c r="Q37" s="40"/>
    </row>
    <row r="38" spans="1:17" s="83" customFormat="1" ht="12.75">
      <c r="A38" s="142">
        <v>1999</v>
      </c>
      <c r="B38" s="205">
        <v>71</v>
      </c>
      <c r="C38" s="213">
        <v>27.84</v>
      </c>
      <c r="D38" s="206"/>
      <c r="E38" s="205">
        <v>107</v>
      </c>
      <c r="F38" s="213">
        <v>94.07</v>
      </c>
      <c r="G38" s="206"/>
      <c r="H38" s="205">
        <v>102</v>
      </c>
      <c r="I38" s="213">
        <v>98.86</v>
      </c>
      <c r="J38" s="206"/>
      <c r="K38" s="205">
        <v>174</v>
      </c>
      <c r="L38" s="213">
        <v>358.28</v>
      </c>
      <c r="M38" s="135"/>
      <c r="N38" s="39">
        <v>454</v>
      </c>
      <c r="O38" s="40">
        <v>579.05</v>
      </c>
      <c r="P38" s="135"/>
      <c r="Q38" s="40"/>
    </row>
    <row r="39" spans="1:17" s="251" customFormat="1" ht="12.75">
      <c r="A39" s="142">
        <v>2000</v>
      </c>
      <c r="B39" s="205">
        <v>283</v>
      </c>
      <c r="C39" s="213">
        <v>538.9</v>
      </c>
      <c r="D39" s="206"/>
      <c r="E39" s="205">
        <v>164</v>
      </c>
      <c r="F39" s="213">
        <v>403</v>
      </c>
      <c r="G39" s="206"/>
      <c r="H39" s="205">
        <v>172</v>
      </c>
      <c r="I39" s="213">
        <v>254.5</v>
      </c>
      <c r="J39" s="206"/>
      <c r="K39" s="205">
        <v>135</v>
      </c>
      <c r="L39" s="213">
        <v>123.3</v>
      </c>
      <c r="M39" s="135"/>
      <c r="N39" s="39">
        <v>754</v>
      </c>
      <c r="O39" s="40">
        <v>1319.7</v>
      </c>
      <c r="P39" s="333"/>
      <c r="Q39" s="337"/>
    </row>
    <row r="40" spans="1:17" s="251" customFormat="1" ht="12.75">
      <c r="A40" s="142">
        <v>2001</v>
      </c>
      <c r="B40" s="205">
        <v>159</v>
      </c>
      <c r="C40" s="213">
        <v>131.45</v>
      </c>
      <c r="D40" s="206"/>
      <c r="E40" s="205">
        <v>175</v>
      </c>
      <c r="F40" s="213">
        <v>161.55</v>
      </c>
      <c r="G40" s="206"/>
      <c r="H40" s="205">
        <v>123</v>
      </c>
      <c r="I40" s="213">
        <v>92.23</v>
      </c>
      <c r="J40" s="206"/>
      <c r="K40" s="205">
        <v>147</v>
      </c>
      <c r="L40" s="213">
        <v>113.59</v>
      </c>
      <c r="M40" s="135"/>
      <c r="N40" s="39">
        <v>604</v>
      </c>
      <c r="O40" s="40">
        <v>498.82</v>
      </c>
      <c r="P40" s="333"/>
      <c r="Q40" s="333"/>
    </row>
    <row r="41" spans="1:17" s="251" customFormat="1" ht="12.75">
      <c r="A41" s="142">
        <v>2002</v>
      </c>
      <c r="B41" s="205">
        <v>141</v>
      </c>
      <c r="C41" s="213">
        <v>82.56</v>
      </c>
      <c r="D41" s="206"/>
      <c r="E41" s="205">
        <v>165</v>
      </c>
      <c r="F41" s="213">
        <v>186.76</v>
      </c>
      <c r="G41" s="206"/>
      <c r="H41" s="205">
        <v>114</v>
      </c>
      <c r="I41" s="213">
        <v>148.27</v>
      </c>
      <c r="J41" s="206"/>
      <c r="K41" s="205">
        <v>125</v>
      </c>
      <c r="L41" s="213">
        <v>63.08</v>
      </c>
      <c r="M41" s="135"/>
      <c r="N41" s="39">
        <v>545</v>
      </c>
      <c r="O41" s="40">
        <v>480.67</v>
      </c>
      <c r="P41" s="333"/>
      <c r="Q41" s="333"/>
    </row>
    <row r="42" spans="1:17" s="251" customFormat="1" ht="12.75">
      <c r="A42" s="142">
        <v>2003</v>
      </c>
      <c r="B42" s="205">
        <v>159</v>
      </c>
      <c r="C42" s="213">
        <v>152.97119999999998</v>
      </c>
      <c r="D42" s="206"/>
      <c r="E42" s="205">
        <v>167</v>
      </c>
      <c r="F42" s="213">
        <v>109.52</v>
      </c>
      <c r="G42" s="206"/>
      <c r="H42" s="205">
        <v>247</v>
      </c>
      <c r="I42" s="213">
        <v>195.23</v>
      </c>
      <c r="J42" s="206"/>
      <c r="K42" s="205">
        <v>327</v>
      </c>
      <c r="L42" s="213">
        <v>535.36</v>
      </c>
      <c r="M42" s="135"/>
      <c r="N42" s="39">
        <v>900</v>
      </c>
      <c r="O42" s="40">
        <v>993.0812</v>
      </c>
      <c r="P42" s="333"/>
      <c r="Q42" s="333"/>
    </row>
    <row r="43" spans="1:17" s="251" customFormat="1" ht="12.75">
      <c r="A43" s="259">
        <v>2004</v>
      </c>
      <c r="B43" s="253">
        <v>346</v>
      </c>
      <c r="C43" s="254">
        <v>346.7602</v>
      </c>
      <c r="D43" s="255"/>
      <c r="E43" s="253">
        <v>281</v>
      </c>
      <c r="F43" s="254">
        <v>403.4275</v>
      </c>
      <c r="G43" s="255"/>
      <c r="H43" s="253">
        <v>282</v>
      </c>
      <c r="I43" s="254">
        <v>298.1575</v>
      </c>
      <c r="J43" s="255"/>
      <c r="K43" s="253">
        <v>418</v>
      </c>
      <c r="L43" s="254">
        <v>826.039</v>
      </c>
      <c r="M43" s="256"/>
      <c r="N43" s="257">
        <f>B43+E43+H43+K43</f>
        <v>1327</v>
      </c>
      <c r="O43" s="257">
        <f>C43+F43+I43+L43</f>
        <v>1874.3842</v>
      </c>
      <c r="P43" s="333"/>
      <c r="Q43" s="333"/>
    </row>
    <row r="44" spans="2:13" ht="12.75">
      <c r="B44" s="39"/>
      <c r="C44" s="40"/>
      <c r="D44" s="142"/>
      <c r="E44" s="214"/>
      <c r="F44" s="214"/>
      <c r="G44" s="214"/>
      <c r="H44" s="214"/>
      <c r="I44" s="214"/>
      <c r="J44" s="214"/>
      <c r="K44" s="214"/>
      <c r="L44" s="214"/>
      <c r="M44" s="142"/>
    </row>
    <row r="45" spans="1:12" ht="12.75">
      <c r="A45" s="136" t="s">
        <v>43</v>
      </c>
      <c r="B45" s="207"/>
      <c r="C45" s="210"/>
      <c r="D45" s="211"/>
      <c r="E45" s="214"/>
      <c r="F45" s="214"/>
      <c r="G45" s="214"/>
      <c r="H45" s="214"/>
      <c r="I45" s="214"/>
      <c r="J45" s="214"/>
      <c r="K45" s="214"/>
      <c r="L45" s="214"/>
    </row>
    <row r="46" spans="2:12" ht="12.75">
      <c r="B46" s="207"/>
      <c r="C46" s="210"/>
      <c r="D46" s="211"/>
      <c r="E46" s="207"/>
      <c r="F46" s="210"/>
      <c r="G46" s="211"/>
      <c r="H46" s="207"/>
      <c r="I46" s="210"/>
      <c r="J46" s="211"/>
      <c r="K46" s="207"/>
      <c r="L46" s="210"/>
    </row>
    <row r="47" spans="1:15" ht="12.75">
      <c r="A47" s="142" t="s">
        <v>85</v>
      </c>
      <c r="B47" s="207">
        <v>27</v>
      </c>
      <c r="C47" s="210">
        <v>30.5</v>
      </c>
      <c r="D47" s="211"/>
      <c r="E47" s="207">
        <v>23</v>
      </c>
      <c r="F47" s="210">
        <v>218.9</v>
      </c>
      <c r="G47" s="211"/>
      <c r="H47" s="207">
        <v>37</v>
      </c>
      <c r="I47" s="210">
        <v>86.7</v>
      </c>
      <c r="J47" s="211"/>
      <c r="K47" s="207">
        <v>34</v>
      </c>
      <c r="L47" s="210">
        <v>97</v>
      </c>
      <c r="N47" s="14">
        <v>121</v>
      </c>
      <c r="O47" s="13">
        <v>433.1</v>
      </c>
    </row>
    <row r="48" spans="1:15" ht="12.75">
      <c r="A48" s="142" t="s">
        <v>86</v>
      </c>
      <c r="B48" s="207">
        <v>51</v>
      </c>
      <c r="C48" s="210">
        <v>58.4</v>
      </c>
      <c r="D48" s="211"/>
      <c r="E48" s="207">
        <v>59</v>
      </c>
      <c r="F48" s="210">
        <v>108.6</v>
      </c>
      <c r="G48" s="211"/>
      <c r="H48" s="207">
        <v>60</v>
      </c>
      <c r="I48" s="210">
        <v>125.1</v>
      </c>
      <c r="J48" s="211"/>
      <c r="K48" s="207">
        <v>40</v>
      </c>
      <c r="L48" s="210">
        <v>89.7</v>
      </c>
      <c r="N48" s="14">
        <v>210</v>
      </c>
      <c r="O48" s="13">
        <v>381.8</v>
      </c>
    </row>
    <row r="49" spans="1:15" ht="12.75">
      <c r="A49" s="142" t="s">
        <v>87</v>
      </c>
      <c r="B49" s="207">
        <v>49</v>
      </c>
      <c r="C49" s="210">
        <v>39.7</v>
      </c>
      <c r="D49" s="211"/>
      <c r="E49" s="207">
        <v>34</v>
      </c>
      <c r="F49" s="210">
        <v>39.9</v>
      </c>
      <c r="G49" s="211"/>
      <c r="H49" s="207">
        <v>36</v>
      </c>
      <c r="I49" s="210">
        <v>22.8</v>
      </c>
      <c r="J49" s="211"/>
      <c r="K49" s="207">
        <v>18</v>
      </c>
      <c r="L49" s="210">
        <v>9.900000000000006</v>
      </c>
      <c r="N49" s="14">
        <v>137</v>
      </c>
      <c r="O49" s="13">
        <v>112.3</v>
      </c>
    </row>
    <row r="50" spans="1:15" ht="12.75">
      <c r="A50" s="142" t="s">
        <v>100</v>
      </c>
      <c r="B50" s="207">
        <v>21</v>
      </c>
      <c r="C50" s="210">
        <v>26.6</v>
      </c>
      <c r="D50" s="211"/>
      <c r="E50" s="207">
        <v>47</v>
      </c>
      <c r="F50" s="210">
        <v>90</v>
      </c>
      <c r="G50" s="211"/>
      <c r="H50" s="207">
        <v>27</v>
      </c>
      <c r="I50" s="210">
        <v>38.9</v>
      </c>
      <c r="J50" s="211"/>
      <c r="K50" s="207">
        <v>39</v>
      </c>
      <c r="L50" s="210">
        <v>71.1</v>
      </c>
      <c r="N50" s="14">
        <v>134</v>
      </c>
      <c r="O50" s="13">
        <v>226.6</v>
      </c>
    </row>
    <row r="51" spans="1:15" ht="12.75">
      <c r="A51" s="142">
        <v>1992</v>
      </c>
      <c r="B51" s="207">
        <v>29</v>
      </c>
      <c r="C51" s="210">
        <v>31.8</v>
      </c>
      <c r="D51" s="212"/>
      <c r="E51" s="207">
        <v>40</v>
      </c>
      <c r="F51" s="210">
        <v>16.3</v>
      </c>
      <c r="G51" s="212"/>
      <c r="H51" s="207">
        <v>22</v>
      </c>
      <c r="I51" s="210">
        <v>13.2</v>
      </c>
      <c r="J51" s="212"/>
      <c r="K51" s="207">
        <v>27</v>
      </c>
      <c r="L51" s="210">
        <v>27.1</v>
      </c>
      <c r="M51" s="149"/>
      <c r="N51" s="14">
        <v>118</v>
      </c>
      <c r="O51" s="13">
        <v>88.4</v>
      </c>
    </row>
    <row r="52" spans="1:15" ht="12.75">
      <c r="A52" s="142">
        <v>1993</v>
      </c>
      <c r="B52" s="207">
        <v>34</v>
      </c>
      <c r="C52" s="210">
        <v>21.3</v>
      </c>
      <c r="D52" s="212"/>
      <c r="E52" s="207">
        <v>35</v>
      </c>
      <c r="F52" s="210">
        <v>44.9</v>
      </c>
      <c r="G52" s="212" t="s">
        <v>0</v>
      </c>
      <c r="H52" s="207">
        <v>53</v>
      </c>
      <c r="I52" s="210">
        <v>36.8</v>
      </c>
      <c r="J52" s="212" t="s">
        <v>0</v>
      </c>
      <c r="K52" s="207">
        <v>55</v>
      </c>
      <c r="L52" s="210">
        <v>38.9</v>
      </c>
      <c r="M52" s="149"/>
      <c r="N52" s="14">
        <v>177</v>
      </c>
      <c r="O52" s="13">
        <v>141.9</v>
      </c>
    </row>
    <row r="53" spans="1:15" ht="12.75">
      <c r="A53" s="142">
        <v>1994</v>
      </c>
      <c r="B53" s="207">
        <v>56</v>
      </c>
      <c r="C53" s="210">
        <v>73.047</v>
      </c>
      <c r="D53" s="212"/>
      <c r="E53" s="205">
        <v>43</v>
      </c>
      <c r="F53" s="213">
        <v>39.7</v>
      </c>
      <c r="G53" s="212" t="s">
        <v>0</v>
      </c>
      <c r="H53" s="205">
        <v>32</v>
      </c>
      <c r="I53" s="213">
        <v>51.6</v>
      </c>
      <c r="J53" s="212" t="s">
        <v>0</v>
      </c>
      <c r="K53" s="205">
        <v>29</v>
      </c>
      <c r="L53" s="213">
        <v>35.2</v>
      </c>
      <c r="M53" s="149"/>
      <c r="N53" s="14">
        <v>160</v>
      </c>
      <c r="O53" s="13">
        <v>199.54699999999997</v>
      </c>
    </row>
    <row r="54" spans="1:15" ht="12.75">
      <c r="A54" s="142">
        <v>1995</v>
      </c>
      <c r="B54" s="207">
        <v>22</v>
      </c>
      <c r="C54" s="210">
        <v>17.8</v>
      </c>
      <c r="D54" s="212"/>
      <c r="E54" s="205">
        <v>26</v>
      </c>
      <c r="F54" s="213">
        <v>93.7</v>
      </c>
      <c r="G54" s="212" t="s">
        <v>103</v>
      </c>
      <c r="H54" s="205">
        <v>25</v>
      </c>
      <c r="I54" s="213">
        <v>30.6</v>
      </c>
      <c r="J54" s="212" t="s">
        <v>103</v>
      </c>
      <c r="K54" s="205">
        <v>18</v>
      </c>
      <c r="L54" s="213">
        <v>13.6</v>
      </c>
      <c r="M54" s="149" t="s">
        <v>0</v>
      </c>
      <c r="N54" s="14">
        <v>91</v>
      </c>
      <c r="O54" s="13">
        <v>155.7</v>
      </c>
    </row>
    <row r="55" spans="1:16" s="83" customFormat="1" ht="12.75">
      <c r="A55" s="41">
        <v>1996</v>
      </c>
      <c r="B55" s="205">
        <v>16</v>
      </c>
      <c r="C55" s="213">
        <v>34.929</v>
      </c>
      <c r="D55" s="206"/>
      <c r="E55" s="205">
        <v>18</v>
      </c>
      <c r="F55" s="213">
        <v>63.092000000000006</v>
      </c>
      <c r="G55" s="206"/>
      <c r="H55" s="205">
        <v>15</v>
      </c>
      <c r="I55" s="213">
        <v>32.5</v>
      </c>
      <c r="J55" s="206"/>
      <c r="K55" s="205">
        <v>3</v>
      </c>
      <c r="L55" s="213">
        <v>22.143</v>
      </c>
      <c r="M55" s="135"/>
      <c r="N55" s="39">
        <v>52</v>
      </c>
      <c r="O55" s="40">
        <v>152.66400000000002</v>
      </c>
      <c r="P55" s="135"/>
    </row>
  </sheetData>
  <printOptions/>
  <pageMargins left="0.75" right="0.75" top="1" bottom="1" header="0.5" footer="0.5"/>
  <pageSetup fitToHeight="1" fitToWidth="1" horizontalDpi="600" verticalDpi="600" orientation="portrait" paperSize="9" scale="92" r:id="rId1"/>
  <headerFooter alignWithMargins="0">
    <oddFooter>&amp;L&amp;8Market Information and Analysis
London Stock Exchange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1"/>
  <sheetViews>
    <sheetView workbookViewId="0" topLeftCell="A1">
      <pane ySplit="7" topLeftCell="BM38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4.5546875" style="11" customWidth="1"/>
    <col min="2" max="2" width="9.88671875" style="13" bestFit="1" customWidth="1"/>
    <col min="3" max="3" width="9.10546875" style="13" customWidth="1"/>
    <col min="4" max="4" width="9.77734375" style="13" bestFit="1" customWidth="1"/>
    <col min="5" max="5" width="7.3359375" style="13" customWidth="1"/>
    <col min="6" max="6" width="7.5546875" style="13" customWidth="1"/>
    <col min="7" max="7" width="9.4453125" style="13" customWidth="1"/>
    <col min="8" max="8" width="7.77734375" style="14" customWidth="1"/>
    <col min="9" max="9" width="0.671875" style="11" customWidth="1"/>
    <col min="10" max="10" width="7.99609375" style="14" customWidth="1"/>
    <col min="11" max="11" width="6.99609375" style="14" customWidth="1"/>
    <col min="12" max="12" width="5.4453125" style="11" customWidth="1"/>
    <col min="13" max="13" width="8.88671875" style="11" customWidth="1"/>
    <col min="14" max="15" width="7.21484375" style="11" customWidth="1"/>
    <col min="16" max="16" width="0.671875" style="11" customWidth="1"/>
    <col min="17" max="17" width="8.6640625" style="11" customWidth="1"/>
    <col min="18" max="18" width="7.21484375" style="11" customWidth="1"/>
    <col min="19" max="19" width="5.99609375" style="41" customWidth="1"/>
    <col min="20" max="16384" width="8.88671875" style="11" customWidth="1"/>
  </cols>
  <sheetData>
    <row r="1" spans="1:19" s="51" customFormat="1" ht="15.75">
      <c r="A1" s="175" t="s">
        <v>166</v>
      </c>
      <c r="C1" s="158"/>
      <c r="D1" s="158"/>
      <c r="E1" s="158"/>
      <c r="F1" s="158"/>
      <c r="G1" s="158"/>
      <c r="H1" s="159"/>
      <c r="I1" s="160"/>
      <c r="J1" s="159"/>
      <c r="K1" s="159"/>
      <c r="L1" s="160"/>
      <c r="M1" s="160"/>
      <c r="S1" s="161"/>
    </row>
    <row r="2" spans="1:13" ht="12.75">
      <c r="A2" s="7"/>
      <c r="B2" s="9"/>
      <c r="C2" s="9"/>
      <c r="D2" s="9"/>
      <c r="E2" s="9"/>
      <c r="F2" s="9"/>
      <c r="G2" s="9"/>
      <c r="H2" s="8"/>
      <c r="I2" s="7"/>
      <c r="J2" s="8"/>
      <c r="K2" s="8"/>
      <c r="L2" s="7"/>
      <c r="M2" s="7"/>
    </row>
    <row r="3" spans="1:13" ht="12.75">
      <c r="A3" s="119" t="s">
        <v>104</v>
      </c>
      <c r="B3" s="9"/>
      <c r="C3" s="9"/>
      <c r="D3" s="9"/>
      <c r="E3" s="9"/>
      <c r="F3" s="9"/>
      <c r="G3" s="9"/>
      <c r="H3" s="8"/>
      <c r="I3" s="7"/>
      <c r="J3" s="8"/>
      <c r="K3" s="8"/>
      <c r="L3" s="7"/>
      <c r="M3" s="7"/>
    </row>
    <row r="4" spans="1:13" ht="12.75">
      <c r="A4" s="119"/>
      <c r="B4" s="12"/>
      <c r="C4" s="12"/>
      <c r="D4" s="12"/>
      <c r="E4" s="12"/>
      <c r="F4" s="12"/>
      <c r="G4" s="12"/>
      <c r="H4" s="19"/>
      <c r="I4" s="15"/>
      <c r="J4" s="19" t="s">
        <v>106</v>
      </c>
      <c r="K4" s="19" t="s">
        <v>106</v>
      </c>
      <c r="L4" s="15"/>
      <c r="M4" s="15"/>
    </row>
    <row r="5" spans="1:13" ht="12.75">
      <c r="A5" s="7"/>
      <c r="B5" s="23" t="s">
        <v>0</v>
      </c>
      <c r="C5" s="23" t="s">
        <v>0</v>
      </c>
      <c r="D5" s="23" t="s">
        <v>91</v>
      </c>
      <c r="E5" s="23" t="s">
        <v>0</v>
      </c>
      <c r="F5" s="23"/>
      <c r="G5" s="23" t="s">
        <v>0</v>
      </c>
      <c r="H5" s="19" t="s">
        <v>68</v>
      </c>
      <c r="I5" s="15"/>
      <c r="J5" s="19" t="s">
        <v>107</v>
      </c>
      <c r="K5" s="15" t="s">
        <v>5</v>
      </c>
      <c r="L5" s="15" t="s">
        <v>5</v>
      </c>
      <c r="M5" s="15"/>
    </row>
    <row r="6" spans="1:13" ht="12.75">
      <c r="A6" s="7"/>
      <c r="B6" s="12" t="s">
        <v>108</v>
      </c>
      <c r="C6" s="12" t="s">
        <v>109</v>
      </c>
      <c r="D6" s="12" t="s">
        <v>110</v>
      </c>
      <c r="E6" s="12" t="s">
        <v>111</v>
      </c>
      <c r="F6" s="12" t="s">
        <v>112</v>
      </c>
      <c r="G6" s="12"/>
      <c r="H6" s="22" t="s">
        <v>5</v>
      </c>
      <c r="I6" s="15"/>
      <c r="J6" s="19" t="s">
        <v>113</v>
      </c>
      <c r="K6" s="19" t="s">
        <v>114</v>
      </c>
      <c r="L6" s="15" t="s">
        <v>115</v>
      </c>
      <c r="M6" s="15"/>
    </row>
    <row r="7" spans="1:13" ht="12.75">
      <c r="A7" s="162"/>
      <c r="B7" s="23" t="s">
        <v>116</v>
      </c>
      <c r="C7" s="23" t="s">
        <v>117</v>
      </c>
      <c r="D7" s="23" t="s">
        <v>118</v>
      </c>
      <c r="E7" s="23" t="s">
        <v>119</v>
      </c>
      <c r="F7" s="23" t="s">
        <v>120</v>
      </c>
      <c r="G7" s="23" t="s">
        <v>68</v>
      </c>
      <c r="H7" s="22" t="s">
        <v>114</v>
      </c>
      <c r="I7" s="163"/>
      <c r="J7" s="22" t="s">
        <v>121</v>
      </c>
      <c r="K7" s="22" t="s">
        <v>122</v>
      </c>
      <c r="L7" s="163" t="s">
        <v>123</v>
      </c>
      <c r="M7" s="49"/>
    </row>
    <row r="8" spans="1:13" ht="12.75">
      <c r="A8" s="124" t="s">
        <v>124</v>
      </c>
      <c r="B8" s="13">
        <v>2718.9</v>
      </c>
      <c r="C8" s="40" t="s">
        <v>70</v>
      </c>
      <c r="D8" s="13">
        <v>2064.1</v>
      </c>
      <c r="E8" s="40" t="s">
        <v>70</v>
      </c>
      <c r="F8" s="40" t="s">
        <v>70</v>
      </c>
      <c r="G8" s="13">
        <v>4783</v>
      </c>
      <c r="H8" s="14">
        <v>112757</v>
      </c>
      <c r="I8" s="14"/>
      <c r="J8" s="14">
        <v>42418.65250050995</v>
      </c>
      <c r="K8" s="14">
        <v>1296.057471264368</v>
      </c>
      <c r="L8" s="14">
        <v>87</v>
      </c>
      <c r="M8" s="14"/>
    </row>
    <row r="9" spans="1:13" ht="12.75">
      <c r="A9" s="124" t="s">
        <v>125</v>
      </c>
      <c r="B9" s="13">
        <v>10593.8</v>
      </c>
      <c r="C9" s="40" t="s">
        <v>70</v>
      </c>
      <c r="D9" s="13">
        <v>5401.8</v>
      </c>
      <c r="E9" s="40" t="s">
        <v>70</v>
      </c>
      <c r="F9" s="40" t="s">
        <v>70</v>
      </c>
      <c r="G9" s="13">
        <v>15995.6</v>
      </c>
      <c r="H9" s="14">
        <v>362929</v>
      </c>
      <c r="I9" s="14"/>
      <c r="J9" s="14">
        <v>44073.63423699952</v>
      </c>
      <c r="K9" s="14">
        <v>1423.2509803921569</v>
      </c>
      <c r="L9" s="14">
        <v>255</v>
      </c>
      <c r="M9" s="14"/>
    </row>
    <row r="10" spans="1:13" ht="12.75">
      <c r="A10" s="124" t="s">
        <v>126</v>
      </c>
      <c r="B10" s="13">
        <v>10581.4</v>
      </c>
      <c r="C10" s="40" t="s">
        <v>70</v>
      </c>
      <c r="D10" s="13">
        <v>6025.5</v>
      </c>
      <c r="E10" s="40" t="s">
        <v>70</v>
      </c>
      <c r="F10" s="40" t="s">
        <v>70</v>
      </c>
      <c r="G10" s="13">
        <v>16606.9</v>
      </c>
      <c r="H10" s="14">
        <v>372203</v>
      </c>
      <c r="I10" s="14"/>
      <c r="J10" s="14">
        <v>44617.85638482227</v>
      </c>
      <c r="K10" s="14">
        <v>1465.3661417322835</v>
      </c>
      <c r="L10" s="14">
        <v>254</v>
      </c>
      <c r="M10" s="14"/>
    </row>
    <row r="11" spans="1:13" ht="12.75">
      <c r="A11" s="124" t="s">
        <v>127</v>
      </c>
      <c r="B11" s="13">
        <v>16524.2</v>
      </c>
      <c r="C11" s="40" t="s">
        <v>70</v>
      </c>
      <c r="D11" s="13">
        <v>11447.8</v>
      </c>
      <c r="E11" s="40" t="s">
        <v>70</v>
      </c>
      <c r="F11" s="40" t="s">
        <v>70</v>
      </c>
      <c r="G11" s="13">
        <v>27972</v>
      </c>
      <c r="H11" s="14">
        <v>450527</v>
      </c>
      <c r="I11" s="14"/>
      <c r="J11" s="14">
        <v>62087.28888612669</v>
      </c>
      <c r="K11" s="14">
        <v>1787.8055555555557</v>
      </c>
      <c r="L11" s="14">
        <v>252</v>
      </c>
      <c r="M11" s="14"/>
    </row>
    <row r="12" spans="1:13" ht="12.75">
      <c r="A12" s="124" t="s">
        <v>128</v>
      </c>
      <c r="B12" s="13">
        <v>14502.1</v>
      </c>
      <c r="C12" s="40" t="s">
        <v>70</v>
      </c>
      <c r="D12" s="13">
        <v>6532.5</v>
      </c>
      <c r="E12" s="40" t="s">
        <v>70</v>
      </c>
      <c r="F12" s="40" t="s">
        <v>70</v>
      </c>
      <c r="G12" s="13">
        <v>21034.6</v>
      </c>
      <c r="H12" s="14">
        <v>392497</v>
      </c>
      <c r="I12" s="14"/>
      <c r="J12" s="14">
        <v>53591.74719806776</v>
      </c>
      <c r="K12" s="14">
        <v>1527.2256809338521</v>
      </c>
      <c r="L12" s="14">
        <v>257</v>
      </c>
      <c r="M12" s="14"/>
    </row>
    <row r="13" spans="1:13" ht="12.75">
      <c r="A13" s="124" t="s">
        <v>129</v>
      </c>
      <c r="B13" s="13">
        <v>11620.5</v>
      </c>
      <c r="C13" s="40" t="s">
        <v>70</v>
      </c>
      <c r="D13" s="13">
        <v>7839.3</v>
      </c>
      <c r="E13" s="40" t="s">
        <v>70</v>
      </c>
      <c r="F13" s="40" t="s">
        <v>70</v>
      </c>
      <c r="G13" s="13">
        <v>19459.8</v>
      </c>
      <c r="H13" s="14">
        <v>439780</v>
      </c>
      <c r="I13" s="14"/>
      <c r="J13" s="14">
        <v>44248.94265314475</v>
      </c>
      <c r="K13" s="14">
        <v>1711.2062256809338</v>
      </c>
      <c r="L13" s="14">
        <v>257</v>
      </c>
      <c r="M13" s="14"/>
    </row>
    <row r="14" spans="1:13" ht="12.75">
      <c r="A14" s="124" t="s">
        <v>97</v>
      </c>
      <c r="B14" s="13">
        <v>12940.2</v>
      </c>
      <c r="C14" s="40" t="s">
        <v>70</v>
      </c>
      <c r="D14" s="13">
        <v>14409.6</v>
      </c>
      <c r="E14" s="40" t="s">
        <v>70</v>
      </c>
      <c r="F14" s="40" t="s">
        <v>70</v>
      </c>
      <c r="G14" s="13">
        <v>27349.8</v>
      </c>
      <c r="H14" s="14">
        <v>476203</v>
      </c>
      <c r="I14" s="14"/>
      <c r="J14" s="14">
        <v>57433.06951027189</v>
      </c>
      <c r="K14" s="14">
        <v>1867.4627450980392</v>
      </c>
      <c r="L14" s="14">
        <v>255</v>
      </c>
      <c r="M14" s="14"/>
    </row>
    <row r="15" spans="1:13" ht="12.75">
      <c r="A15" s="124" t="s">
        <v>98</v>
      </c>
      <c r="B15" s="13">
        <v>22061.8</v>
      </c>
      <c r="C15" s="40" t="s">
        <v>70</v>
      </c>
      <c r="D15" s="13">
        <v>25335.4</v>
      </c>
      <c r="E15" s="40" t="s">
        <v>70</v>
      </c>
      <c r="F15" s="40" t="s">
        <v>70</v>
      </c>
      <c r="G15" s="13">
        <v>47397.2</v>
      </c>
      <c r="H15" s="14">
        <v>530051</v>
      </c>
      <c r="I15" s="14"/>
      <c r="J15" s="14">
        <v>89420.07467205985</v>
      </c>
      <c r="K15" s="14">
        <v>2095.0632411067195</v>
      </c>
      <c r="L15" s="14">
        <v>253</v>
      </c>
      <c r="M15" s="14"/>
    </row>
    <row r="16" spans="1:13" ht="12.75">
      <c r="A16" s="124" t="s">
        <v>99</v>
      </c>
      <c r="B16" s="13">
        <v>15619.4</v>
      </c>
      <c r="C16" s="40" t="s">
        <v>70</v>
      </c>
      <c r="D16" s="13">
        <v>17124</v>
      </c>
      <c r="E16" s="40" t="s">
        <v>70</v>
      </c>
      <c r="F16" s="40" t="s">
        <v>70</v>
      </c>
      <c r="G16" s="13">
        <v>32743.4</v>
      </c>
      <c r="H16" s="14">
        <v>452277</v>
      </c>
      <c r="I16" s="14"/>
      <c r="J16" s="14">
        <v>72396.78338717202</v>
      </c>
      <c r="K16" s="14">
        <v>1780.6181102362204</v>
      </c>
      <c r="L16" s="14">
        <v>254</v>
      </c>
      <c r="M16" s="14"/>
    </row>
    <row r="17" spans="1:13" ht="12.75">
      <c r="A17" s="124" t="s">
        <v>69</v>
      </c>
      <c r="B17" s="13">
        <v>20859.1</v>
      </c>
      <c r="C17" s="40" t="s">
        <v>70</v>
      </c>
      <c r="D17" s="13">
        <v>14551.8</v>
      </c>
      <c r="E17" s="40" t="s">
        <v>70</v>
      </c>
      <c r="F17" s="40" t="s">
        <v>70</v>
      </c>
      <c r="G17" s="13">
        <v>35410.9</v>
      </c>
      <c r="H17" s="14">
        <v>471418</v>
      </c>
      <c r="I17" s="14"/>
      <c r="J17" s="14">
        <v>75115.71471602695</v>
      </c>
      <c r="K17" s="14">
        <v>1863.312252964427</v>
      </c>
      <c r="L17" s="14">
        <v>253</v>
      </c>
      <c r="M17" s="14"/>
    </row>
    <row r="18" spans="1:13" ht="12.75">
      <c r="A18" s="124" t="s">
        <v>71</v>
      </c>
      <c r="B18" s="13">
        <v>20060.1</v>
      </c>
      <c r="C18" s="40" t="s">
        <v>70</v>
      </c>
      <c r="D18" s="13">
        <v>18202.3</v>
      </c>
      <c r="E18" s="40" t="s">
        <v>70</v>
      </c>
      <c r="F18" s="40" t="s">
        <v>70</v>
      </c>
      <c r="G18" s="13">
        <v>38262.4</v>
      </c>
      <c r="H18" s="14">
        <v>536945</v>
      </c>
      <c r="I18" s="14"/>
      <c r="J18" s="14">
        <v>71259.4399798862</v>
      </c>
      <c r="K18" s="14">
        <v>2105.6666666666665</v>
      </c>
      <c r="L18" s="14">
        <v>255</v>
      </c>
      <c r="M18" s="14"/>
    </row>
    <row r="19" spans="1:13" ht="12.75">
      <c r="A19" s="124" t="s">
        <v>72</v>
      </c>
      <c r="B19" s="13">
        <v>41216.2</v>
      </c>
      <c r="C19" s="40" t="s">
        <v>70</v>
      </c>
      <c r="D19" s="13">
        <v>26027.9</v>
      </c>
      <c r="E19" s="40" t="s">
        <v>70</v>
      </c>
      <c r="F19" s="40" t="s">
        <v>70</v>
      </c>
      <c r="G19" s="13">
        <v>67244.1</v>
      </c>
      <c r="H19" s="14">
        <v>688998</v>
      </c>
      <c r="I19" s="14"/>
      <c r="J19" s="14">
        <v>97596.94512901345</v>
      </c>
      <c r="K19" s="14">
        <v>2712.5905511811025</v>
      </c>
      <c r="L19" s="14">
        <v>254</v>
      </c>
      <c r="M19" s="14"/>
    </row>
    <row r="20" spans="1:13" ht="12.75">
      <c r="A20" s="124" t="s">
        <v>73</v>
      </c>
      <c r="B20" s="13">
        <v>47510.4</v>
      </c>
      <c r="C20" s="40" t="s">
        <v>70</v>
      </c>
      <c r="D20" s="13">
        <v>34413.6</v>
      </c>
      <c r="E20" s="40" t="s">
        <v>70</v>
      </c>
      <c r="F20" s="40" t="s">
        <v>70</v>
      </c>
      <c r="G20" s="13">
        <v>81924</v>
      </c>
      <c r="H20" s="14">
        <v>768150</v>
      </c>
      <c r="I20" s="14"/>
      <c r="J20" s="14">
        <v>106651.04471782855</v>
      </c>
      <c r="K20" s="14">
        <v>3012.3529411764707</v>
      </c>
      <c r="L20" s="14">
        <v>255</v>
      </c>
      <c r="M20" s="14"/>
    </row>
    <row r="21" spans="1:13" ht="12.75">
      <c r="A21" s="124" t="s">
        <v>74</v>
      </c>
      <c r="B21" s="13">
        <v>78888</v>
      </c>
      <c r="C21" s="40" t="s">
        <v>70</v>
      </c>
      <c r="D21" s="13">
        <v>56871.1</v>
      </c>
      <c r="E21" s="40" t="s">
        <v>70</v>
      </c>
      <c r="F21" s="40" t="s">
        <v>70</v>
      </c>
      <c r="G21" s="13">
        <v>135759.1</v>
      </c>
      <c r="H21" s="14">
        <v>979916</v>
      </c>
      <c r="I21" s="14"/>
      <c r="J21" s="14">
        <v>138541.56886916838</v>
      </c>
      <c r="K21" s="14">
        <v>3888.5555555555557</v>
      </c>
      <c r="L21" s="14">
        <v>252</v>
      </c>
      <c r="M21" s="14"/>
    </row>
    <row r="22" spans="1:13" ht="12.75">
      <c r="A22" s="124" t="s">
        <v>75</v>
      </c>
      <c r="B22" s="13">
        <v>62664.1</v>
      </c>
      <c r="C22" s="40" t="s">
        <v>70</v>
      </c>
      <c r="D22" s="13">
        <v>41014.7</v>
      </c>
      <c r="E22" s="40" t="s">
        <v>70</v>
      </c>
      <c r="F22" s="40" t="s">
        <v>70</v>
      </c>
      <c r="G22" s="13">
        <v>103678.8</v>
      </c>
      <c r="H22" s="14">
        <v>752060</v>
      </c>
      <c r="I22" s="14"/>
      <c r="J22" s="14">
        <v>137859.7452330931</v>
      </c>
      <c r="K22" s="14">
        <v>2984.3650793650795</v>
      </c>
      <c r="L22" s="14">
        <v>252</v>
      </c>
      <c r="M22" s="14"/>
    </row>
    <row r="23" spans="1:13" ht="12.75">
      <c r="A23" s="124" t="s">
        <v>76</v>
      </c>
      <c r="B23" s="13">
        <v>65457.6</v>
      </c>
      <c r="C23" s="40" t="s">
        <v>70</v>
      </c>
      <c r="D23" s="13">
        <v>63491.1</v>
      </c>
      <c r="E23" s="40" t="s">
        <v>70</v>
      </c>
      <c r="F23" s="40" t="s">
        <v>70</v>
      </c>
      <c r="G23" s="13">
        <v>128948.7</v>
      </c>
      <c r="H23" s="14">
        <v>878829</v>
      </c>
      <c r="I23" s="14"/>
      <c r="J23" s="14">
        <v>146727.861734194</v>
      </c>
      <c r="K23" s="14">
        <v>3473.6324110671935</v>
      </c>
      <c r="L23" s="14">
        <v>253</v>
      </c>
      <c r="M23" s="14"/>
    </row>
    <row r="24" spans="1:13" ht="12.75">
      <c r="A24" s="124" t="s">
        <v>77</v>
      </c>
      <c r="B24" s="13">
        <v>75177.7</v>
      </c>
      <c r="C24" s="40" t="s">
        <v>70</v>
      </c>
      <c r="D24" s="13">
        <v>76520.5</v>
      </c>
      <c r="E24" s="40" t="s">
        <v>70</v>
      </c>
      <c r="F24" s="40" t="s">
        <v>70</v>
      </c>
      <c r="G24" s="13">
        <v>151698.2</v>
      </c>
      <c r="H24" s="14">
        <v>996505</v>
      </c>
      <c r="I24" s="14"/>
      <c r="J24" s="14">
        <v>152230.24470524484</v>
      </c>
      <c r="K24" s="14">
        <v>3923.248031496063</v>
      </c>
      <c r="L24" s="14">
        <v>254</v>
      </c>
      <c r="M24" s="14"/>
    </row>
    <row r="25" spans="1:13" ht="12.75">
      <c r="A25" s="124" t="s">
        <v>78</v>
      </c>
      <c r="B25" s="13">
        <v>75305.4</v>
      </c>
      <c r="C25" s="40" t="s">
        <v>70</v>
      </c>
      <c r="D25" s="13">
        <v>70750.2</v>
      </c>
      <c r="E25" s="40" t="s">
        <v>70</v>
      </c>
      <c r="F25" s="40" t="s">
        <v>70</v>
      </c>
      <c r="G25" s="13">
        <v>146055.6</v>
      </c>
      <c r="H25" s="14">
        <v>949487</v>
      </c>
      <c r="I25" s="14"/>
      <c r="J25" s="14">
        <v>153825.80277560407</v>
      </c>
      <c r="K25" s="14">
        <v>3767.8055555555557</v>
      </c>
      <c r="L25" s="14">
        <v>252</v>
      </c>
      <c r="M25" s="14"/>
    </row>
    <row r="26" spans="1:13" ht="12.75">
      <c r="A26" s="124" t="s">
        <v>79</v>
      </c>
      <c r="B26" s="13">
        <v>100000.5</v>
      </c>
      <c r="C26" s="40" t="s">
        <v>70</v>
      </c>
      <c r="D26" s="13">
        <v>103388.5</v>
      </c>
      <c r="E26" s="40" t="s">
        <v>70</v>
      </c>
      <c r="F26" s="40" t="s">
        <v>70</v>
      </c>
      <c r="G26" s="13">
        <v>203389</v>
      </c>
      <c r="H26" s="14">
        <v>1076518</v>
      </c>
      <c r="I26" s="14"/>
      <c r="J26" s="14">
        <v>188932.27981324974</v>
      </c>
      <c r="K26" s="14">
        <v>4255.01185770751</v>
      </c>
      <c r="L26" s="14">
        <v>253</v>
      </c>
      <c r="M26" s="14"/>
    </row>
    <row r="27" spans="1:13" ht="12.75">
      <c r="A27" s="124" t="s">
        <v>80</v>
      </c>
      <c r="B27" s="13">
        <v>105918.1</v>
      </c>
      <c r="C27" s="40" t="s">
        <v>70</v>
      </c>
      <c r="D27" s="13">
        <v>104837.4</v>
      </c>
      <c r="E27" s="40" t="s">
        <v>70</v>
      </c>
      <c r="F27" s="40" t="s">
        <v>70</v>
      </c>
      <c r="G27" s="13">
        <v>210755.5</v>
      </c>
      <c r="H27" s="14">
        <v>867298</v>
      </c>
      <c r="I27" s="14"/>
      <c r="J27" s="14">
        <v>243002.40517100235</v>
      </c>
      <c r="K27" s="14">
        <v>3441.65873015873</v>
      </c>
      <c r="L27" s="14">
        <v>252</v>
      </c>
      <c r="M27" s="14"/>
    </row>
    <row r="28" spans="1:13" ht="12.75">
      <c r="A28" s="124" t="s">
        <v>81</v>
      </c>
      <c r="B28" s="13">
        <v>156587</v>
      </c>
      <c r="C28" s="40" t="s">
        <v>70</v>
      </c>
      <c r="D28" s="13">
        <v>112092.2</v>
      </c>
      <c r="E28" s="40" t="s">
        <v>70</v>
      </c>
      <c r="F28" s="40" t="s">
        <v>70</v>
      </c>
      <c r="G28" s="13">
        <v>268679.2</v>
      </c>
      <c r="H28" s="14">
        <v>849248</v>
      </c>
      <c r="I28" s="14"/>
      <c r="J28" s="14">
        <v>316373.0735898112</v>
      </c>
      <c r="K28" s="14">
        <v>3356.711462450593</v>
      </c>
      <c r="L28" s="14">
        <v>253</v>
      </c>
      <c r="M28" s="14"/>
    </row>
    <row r="29" spans="1:13" ht="12.75">
      <c r="A29" s="124" t="s">
        <v>82</v>
      </c>
      <c r="B29" s="13">
        <v>124019.5</v>
      </c>
      <c r="C29" s="40" t="s">
        <v>70</v>
      </c>
      <c r="D29" s="13">
        <v>137509.5</v>
      </c>
      <c r="E29" s="40" t="s">
        <v>70</v>
      </c>
      <c r="F29" s="40" t="s">
        <v>70</v>
      </c>
      <c r="G29" s="13">
        <v>261529</v>
      </c>
      <c r="H29" s="14">
        <v>757364</v>
      </c>
      <c r="I29" s="14"/>
      <c r="J29" s="14">
        <v>345314.80239356507</v>
      </c>
      <c r="K29" s="14">
        <v>2993.5335968379445</v>
      </c>
      <c r="L29" s="14">
        <v>253</v>
      </c>
      <c r="M29" s="14"/>
    </row>
    <row r="30" spans="1:13" ht="12.75">
      <c r="A30" s="124" t="s">
        <v>83</v>
      </c>
      <c r="B30" s="13">
        <v>186404.2</v>
      </c>
      <c r="C30" s="40" t="s">
        <v>70</v>
      </c>
      <c r="D30" s="13">
        <v>238010.6</v>
      </c>
      <c r="E30" s="40" t="s">
        <v>70</v>
      </c>
      <c r="F30" s="40" t="s">
        <v>70</v>
      </c>
      <c r="G30" s="13">
        <v>424414.8</v>
      </c>
      <c r="H30" s="14">
        <v>797092</v>
      </c>
      <c r="I30" s="14"/>
      <c r="J30" s="14">
        <v>532453.9701816102</v>
      </c>
      <c r="K30" s="14">
        <v>3150.5612648221345</v>
      </c>
      <c r="L30" s="14">
        <v>253</v>
      </c>
      <c r="M30" s="14"/>
    </row>
    <row r="31" spans="1:13" ht="12.75">
      <c r="A31" s="124">
        <v>1987</v>
      </c>
      <c r="B31" s="13">
        <v>433831.5</v>
      </c>
      <c r="C31" s="13">
        <v>330192.8</v>
      </c>
      <c r="D31" s="13">
        <v>411827.1</v>
      </c>
      <c r="E31" s="40" t="s">
        <v>70</v>
      </c>
      <c r="F31" s="40" t="s">
        <v>70</v>
      </c>
      <c r="G31" s="13">
        <v>1175851.4</v>
      </c>
      <c r="H31" s="14">
        <v>1117675</v>
      </c>
      <c r="I31" s="14"/>
      <c r="J31" s="14">
        <v>1052051.267139374</v>
      </c>
      <c r="K31" s="14">
        <v>4417.687747035573</v>
      </c>
      <c r="L31" s="14">
        <v>253</v>
      </c>
      <c r="M31" s="14"/>
    </row>
    <row r="32" spans="1:13" ht="12.75">
      <c r="A32" s="124">
        <v>1988</v>
      </c>
      <c r="B32" s="13">
        <v>525897.8</v>
      </c>
      <c r="C32" s="13">
        <v>276040.5</v>
      </c>
      <c r="D32" s="13">
        <v>290210.8</v>
      </c>
      <c r="E32" s="13">
        <v>36962.1</v>
      </c>
      <c r="F32" s="40" t="s">
        <v>70</v>
      </c>
      <c r="G32" s="13">
        <v>1129111.2</v>
      </c>
      <c r="H32" s="14">
        <v>910704</v>
      </c>
      <c r="I32" s="14"/>
      <c r="J32" s="14">
        <v>1239822.3791704003</v>
      </c>
      <c r="K32" s="14">
        <v>3599.620553359684</v>
      </c>
      <c r="L32" s="14">
        <v>253</v>
      </c>
      <c r="M32" s="14"/>
    </row>
    <row r="33" spans="1:13" ht="12.75">
      <c r="A33" s="124">
        <v>1989</v>
      </c>
      <c r="B33" s="13">
        <v>417508.9</v>
      </c>
      <c r="C33" s="13">
        <v>268489.8</v>
      </c>
      <c r="D33" s="13">
        <v>264305.3</v>
      </c>
      <c r="E33" s="13">
        <v>37336</v>
      </c>
      <c r="F33" s="40" t="s">
        <v>70</v>
      </c>
      <c r="G33" s="13">
        <v>987640</v>
      </c>
      <c r="H33" s="14">
        <v>688567</v>
      </c>
      <c r="I33" s="14"/>
      <c r="J33" s="14">
        <v>1434341.175223326</v>
      </c>
      <c r="K33" s="14">
        <v>2732.40873015873</v>
      </c>
      <c r="L33" s="14">
        <v>252</v>
      </c>
      <c r="M33" s="14"/>
    </row>
    <row r="34" spans="1:13" ht="12.75">
      <c r="A34" s="124">
        <v>1990</v>
      </c>
      <c r="B34" s="13">
        <v>367460.9</v>
      </c>
      <c r="C34" s="13">
        <v>335035</v>
      </c>
      <c r="D34" s="13">
        <v>242046.7</v>
      </c>
      <c r="E34" s="13">
        <v>28641.8</v>
      </c>
      <c r="F34" s="40" t="s">
        <v>70</v>
      </c>
      <c r="G34" s="13">
        <v>973184.4</v>
      </c>
      <c r="H34" s="14">
        <v>653962</v>
      </c>
      <c r="I34" s="14"/>
      <c r="J34" s="14">
        <v>1488136.0079026</v>
      </c>
      <c r="K34" s="14">
        <v>2584.8300395256915</v>
      </c>
      <c r="L34" s="14">
        <v>253</v>
      </c>
      <c r="M34" s="14"/>
    </row>
    <row r="35" spans="1:13" ht="12.75">
      <c r="A35" s="124">
        <v>1991</v>
      </c>
      <c r="B35" s="13">
        <v>411779.1</v>
      </c>
      <c r="C35" s="13">
        <v>434725.6</v>
      </c>
      <c r="D35" s="13">
        <v>237618.5</v>
      </c>
      <c r="E35" s="13">
        <v>28590.5</v>
      </c>
      <c r="F35" s="40" t="s">
        <v>70</v>
      </c>
      <c r="G35" s="13">
        <v>1112713.7</v>
      </c>
      <c r="H35" s="14">
        <v>617747</v>
      </c>
      <c r="I35" s="14"/>
      <c r="J35" s="14">
        <v>1801245.0080696465</v>
      </c>
      <c r="K35" s="14">
        <v>2441.687747035573</v>
      </c>
      <c r="L35" s="14">
        <v>253</v>
      </c>
      <c r="M35" s="14"/>
    </row>
    <row r="36" spans="1:13" ht="12.75">
      <c r="A36" s="124">
        <v>1992</v>
      </c>
      <c r="B36" s="13">
        <v>520722.4</v>
      </c>
      <c r="C36" s="13">
        <v>460421.4</v>
      </c>
      <c r="D36" s="13">
        <v>211844.2</v>
      </c>
      <c r="E36" s="13">
        <v>45802.5</v>
      </c>
      <c r="F36" s="40" t="s">
        <v>70</v>
      </c>
      <c r="G36" s="13">
        <v>1238790.5</v>
      </c>
      <c r="H36" s="14">
        <v>799431</v>
      </c>
      <c r="I36" s="14"/>
      <c r="J36" s="14">
        <v>1549590.2710803058</v>
      </c>
      <c r="K36" s="14">
        <v>3147.3661417322833</v>
      </c>
      <c r="L36" s="14">
        <v>254</v>
      </c>
      <c r="M36" s="14"/>
    </row>
    <row r="37" spans="1:13" ht="12.75">
      <c r="A37" s="124">
        <v>1993</v>
      </c>
      <c r="B37" s="13">
        <v>738785.2</v>
      </c>
      <c r="C37" s="13">
        <v>576182</v>
      </c>
      <c r="D37" s="13">
        <v>214797.5</v>
      </c>
      <c r="E37" s="13">
        <v>68652</v>
      </c>
      <c r="F37" s="40" t="s">
        <v>70</v>
      </c>
      <c r="G37" s="13">
        <v>1598416.7</v>
      </c>
      <c r="H37" s="14">
        <v>790405</v>
      </c>
      <c r="I37" s="14"/>
      <c r="J37" s="14">
        <v>2022275.542285284</v>
      </c>
      <c r="K37" s="14">
        <v>3124.1304347826085</v>
      </c>
      <c r="L37" s="14">
        <v>253</v>
      </c>
      <c r="M37" s="14"/>
    </row>
    <row r="38" spans="1:13" ht="12.75">
      <c r="A38" s="124">
        <v>1994</v>
      </c>
      <c r="B38" s="13">
        <v>721799.1</v>
      </c>
      <c r="C38" s="13">
        <v>557295.8</v>
      </c>
      <c r="D38" s="13">
        <v>197141.7</v>
      </c>
      <c r="E38" s="13">
        <v>50340.8</v>
      </c>
      <c r="F38" s="40">
        <v>18613.4</v>
      </c>
      <c r="G38" s="13">
        <v>1545190.8</v>
      </c>
      <c r="H38" s="14">
        <v>702333</v>
      </c>
      <c r="I38" s="14"/>
      <c r="J38" s="14">
        <v>2200082.8666743548</v>
      </c>
      <c r="K38" s="14">
        <v>2787.035714285714</v>
      </c>
      <c r="L38" s="14">
        <v>252</v>
      </c>
      <c r="M38" s="14"/>
    </row>
    <row r="39" spans="1:13" ht="12.75">
      <c r="A39" s="124">
        <v>1995</v>
      </c>
      <c r="B39" s="13">
        <v>740128.1</v>
      </c>
      <c r="C39" s="13">
        <v>484967.9</v>
      </c>
      <c r="D39" s="13">
        <v>278970</v>
      </c>
      <c r="E39" s="13">
        <v>52334.1</v>
      </c>
      <c r="F39" s="40">
        <v>19923</v>
      </c>
      <c r="G39" s="13">
        <v>1576323.1</v>
      </c>
      <c r="H39" s="14">
        <v>646010</v>
      </c>
      <c r="I39" s="14"/>
      <c r="J39" s="14">
        <v>2440090.8654664787</v>
      </c>
      <c r="K39" s="14">
        <v>2563.531746031746</v>
      </c>
      <c r="L39" s="14">
        <v>252</v>
      </c>
      <c r="M39" s="14"/>
    </row>
    <row r="40" spans="1:13" ht="12.75">
      <c r="A40" s="124">
        <v>1996</v>
      </c>
      <c r="B40" s="13">
        <v>1053480.7</v>
      </c>
      <c r="C40" s="13">
        <v>568971.4</v>
      </c>
      <c r="D40" s="13">
        <v>283376.8</v>
      </c>
      <c r="E40" s="13">
        <v>58375.3</v>
      </c>
      <c r="F40" s="13">
        <v>18465.2</v>
      </c>
      <c r="G40" s="13">
        <v>1982669.4</v>
      </c>
      <c r="H40" s="14">
        <v>641159</v>
      </c>
      <c r="I40" s="14"/>
      <c r="J40" s="14">
        <v>3092320.937552152</v>
      </c>
      <c r="K40" s="14">
        <v>2524.248031496063</v>
      </c>
      <c r="L40" s="14">
        <v>254</v>
      </c>
      <c r="M40" s="14"/>
    </row>
    <row r="41" spans="1:13" ht="12.75">
      <c r="A41" s="124">
        <v>1997</v>
      </c>
      <c r="B41" s="40" t="s">
        <v>44</v>
      </c>
      <c r="I41" s="14"/>
      <c r="J41" s="199"/>
      <c r="L41" s="14"/>
      <c r="M41" s="14"/>
    </row>
    <row r="42" spans="1:13" ht="12.75">
      <c r="A42" s="124">
        <v>1998</v>
      </c>
      <c r="B42" s="13">
        <v>916825.1</v>
      </c>
      <c r="C42" s="13">
        <v>549058.4</v>
      </c>
      <c r="D42" s="13">
        <v>371921.3</v>
      </c>
      <c r="E42" s="13">
        <v>63882.9</v>
      </c>
      <c r="F42" s="13">
        <v>15408.5</v>
      </c>
      <c r="G42" s="13">
        <f>SUM(B42:F42)</f>
        <v>1917096.2</v>
      </c>
      <c r="H42" s="14">
        <v>521288</v>
      </c>
      <c r="I42" s="14"/>
      <c r="J42" s="14">
        <f>(G42/H42)*1000000</f>
        <v>3677614.2938260613</v>
      </c>
      <c r="K42" s="14">
        <f>H42/L42</f>
        <v>2068.6031746031745</v>
      </c>
      <c r="L42" s="14">
        <v>252</v>
      </c>
      <c r="M42" s="14"/>
    </row>
    <row r="43" spans="1:13" ht="12.75">
      <c r="A43" s="124">
        <v>1999</v>
      </c>
      <c r="B43" s="13">
        <v>734136.5</v>
      </c>
      <c r="C43" s="13">
        <v>425975.7</v>
      </c>
      <c r="D43" s="13">
        <v>470023.7</v>
      </c>
      <c r="E43" s="13">
        <v>55544</v>
      </c>
      <c r="F43" s="13">
        <v>6580.2</v>
      </c>
      <c r="G43" s="13">
        <f>SUM(B43:F43)</f>
        <v>1692260.0999999999</v>
      </c>
      <c r="H43" s="14">
        <v>576598</v>
      </c>
      <c r="I43" s="14"/>
      <c r="J43" s="14">
        <f>(G43/H43)*1000000</f>
        <v>2934904.560889909</v>
      </c>
      <c r="K43" s="14">
        <f>H43/L43</f>
        <v>2288.0873015873017</v>
      </c>
      <c r="L43" s="14">
        <v>252</v>
      </c>
      <c r="M43" s="14"/>
    </row>
    <row r="44" spans="1:19" s="238" customFormat="1" ht="12.75">
      <c r="A44" s="124">
        <v>2000</v>
      </c>
      <c r="B44" s="13">
        <v>619433.9</v>
      </c>
      <c r="C44" s="13">
        <v>422034.3</v>
      </c>
      <c r="D44" s="13">
        <v>478418.8</v>
      </c>
      <c r="E44" s="13">
        <v>69620.1</v>
      </c>
      <c r="F44" s="13">
        <v>5876.6</v>
      </c>
      <c r="G44" s="13">
        <v>1595383.8</v>
      </c>
      <c r="H44" s="14">
        <v>518103</v>
      </c>
      <c r="I44" s="14"/>
      <c r="J44" s="14">
        <v>3079279.2</v>
      </c>
      <c r="K44" s="14">
        <v>2055.9</v>
      </c>
      <c r="L44" s="14">
        <v>252</v>
      </c>
      <c r="M44" s="239"/>
      <c r="S44" s="252"/>
    </row>
    <row r="45" spans="1:19" s="238" customFormat="1" ht="12.75">
      <c r="A45" s="124">
        <v>2001</v>
      </c>
      <c r="B45" s="13">
        <v>786039.1</v>
      </c>
      <c r="C45" s="13">
        <v>726584.3</v>
      </c>
      <c r="D45" s="13">
        <v>426046.2</v>
      </c>
      <c r="E45" s="13">
        <v>86895</v>
      </c>
      <c r="F45" s="13">
        <v>4256</v>
      </c>
      <c r="G45" s="13">
        <v>2029820.6</v>
      </c>
      <c r="H45" s="14">
        <v>543301</v>
      </c>
      <c r="I45" s="14"/>
      <c r="J45" s="14">
        <v>3736088.4</v>
      </c>
      <c r="K45" s="14">
        <v>2147.4</v>
      </c>
      <c r="L45" s="14">
        <v>253</v>
      </c>
      <c r="M45" s="239"/>
      <c r="S45" s="252"/>
    </row>
    <row r="46" spans="1:12" ht="12.75">
      <c r="A46" s="382">
        <v>2002</v>
      </c>
      <c r="B46" s="381">
        <v>759529</v>
      </c>
      <c r="C46" s="381">
        <v>880309.7</v>
      </c>
      <c r="D46" s="381">
        <v>441669.2</v>
      </c>
      <c r="E46" s="381">
        <v>76985.4</v>
      </c>
      <c r="F46" s="381">
        <v>0</v>
      </c>
      <c r="G46" s="381">
        <v>2158493.3</v>
      </c>
      <c r="H46" s="380">
        <v>554674</v>
      </c>
      <c r="I46" s="380"/>
      <c r="J46" s="14">
        <v>3891462.913350905</v>
      </c>
      <c r="K46" s="380">
        <v>2201.0873015873017</v>
      </c>
      <c r="L46" s="380">
        <v>252</v>
      </c>
    </row>
    <row r="47" spans="1:19" s="238" customFormat="1" ht="12.75">
      <c r="A47" s="382">
        <v>2003</v>
      </c>
      <c r="B47" s="381">
        <v>919405</v>
      </c>
      <c r="C47" s="381">
        <v>997225.4</v>
      </c>
      <c r="D47" s="381">
        <v>517999.2</v>
      </c>
      <c r="E47" s="381">
        <v>118326.2</v>
      </c>
      <c r="F47" s="381">
        <v>0</v>
      </c>
      <c r="G47" s="381">
        <v>2552955.8</v>
      </c>
      <c r="H47" s="380">
        <v>592018</v>
      </c>
      <c r="I47" s="380"/>
      <c r="J47" s="14">
        <v>4312294.220783828</v>
      </c>
      <c r="K47" s="380">
        <v>2339.99209486166</v>
      </c>
      <c r="L47" s="380">
        <v>253</v>
      </c>
      <c r="S47" s="252"/>
    </row>
    <row r="48" spans="1:19" s="238" customFormat="1" ht="12.75">
      <c r="A48" s="307">
        <v>2004</v>
      </c>
      <c r="B48" s="306">
        <v>1080483.5</v>
      </c>
      <c r="C48" s="306">
        <v>1155795.6</v>
      </c>
      <c r="D48" s="306">
        <v>626906.3302530801</v>
      </c>
      <c r="E48" s="306">
        <v>130971.56542243999</v>
      </c>
      <c r="F48" s="306">
        <v>0</v>
      </c>
      <c r="G48" s="306">
        <f>SUM(B48:E48)</f>
        <v>2994156.99567552</v>
      </c>
      <c r="H48" s="308">
        <v>590297</v>
      </c>
      <c r="I48" s="308"/>
      <c r="J48" s="239">
        <f>(G48/H48)*1000000</f>
        <v>5072289.026838219</v>
      </c>
      <c r="K48" s="308">
        <f>H48/L48</f>
        <v>2324.003937007874</v>
      </c>
      <c r="L48" s="308">
        <v>254</v>
      </c>
      <c r="S48" s="252"/>
    </row>
    <row r="49" spans="1:13" ht="12.75">
      <c r="A49" s="124"/>
      <c r="H49" s="309"/>
      <c r="I49" s="14"/>
      <c r="J49" s="149"/>
      <c r="L49" s="14"/>
      <c r="M49" s="14"/>
    </row>
    <row r="50" spans="1:10" ht="12.75">
      <c r="A50" s="130" t="s">
        <v>130</v>
      </c>
      <c r="G50" s="230"/>
      <c r="J50" s="149"/>
    </row>
    <row r="51" ht="12.75">
      <c r="A51" s="130" t="s">
        <v>131</v>
      </c>
    </row>
    <row r="52" ht="12.75">
      <c r="A52" s="130" t="s">
        <v>167</v>
      </c>
    </row>
    <row r="53" spans="9:33" ht="12.75">
      <c r="I53" s="126"/>
      <c r="L53" s="125"/>
      <c r="M53" s="125"/>
      <c r="N53" s="125"/>
      <c r="O53" s="126"/>
      <c r="P53" s="126"/>
      <c r="Q53" s="13"/>
      <c r="R53" s="14"/>
      <c r="S53" s="14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</row>
    <row r="54" spans="9:33" ht="12.75">
      <c r="I54" s="126"/>
      <c r="L54" s="125"/>
      <c r="M54" s="125"/>
      <c r="N54" s="125"/>
      <c r="O54" s="126"/>
      <c r="P54" s="126"/>
      <c r="Q54" s="13"/>
      <c r="R54" s="14"/>
      <c r="S54" s="14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</row>
    <row r="55" spans="9:33" ht="12.75">
      <c r="I55" s="126"/>
      <c r="L55" s="125"/>
      <c r="M55" s="125"/>
      <c r="N55" s="125"/>
      <c r="O55" s="126"/>
      <c r="P55" s="126"/>
      <c r="Q55" s="13"/>
      <c r="R55" s="14"/>
      <c r="S55" s="14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</row>
    <row r="56" spans="9:33" ht="12.75">
      <c r="I56" s="126"/>
      <c r="L56" s="125"/>
      <c r="M56" s="125"/>
      <c r="N56" s="125"/>
      <c r="O56" s="126"/>
      <c r="P56" s="126"/>
      <c r="Q56" s="13"/>
      <c r="R56" s="14"/>
      <c r="S56" s="14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</row>
    <row r="57" spans="9:33" ht="12.75">
      <c r="I57" s="126"/>
      <c r="L57" s="125"/>
      <c r="M57" s="125"/>
      <c r="N57" s="125"/>
      <c r="O57" s="126"/>
      <c r="P57" s="126"/>
      <c r="Q57" s="13"/>
      <c r="R57" s="14"/>
      <c r="S57" s="14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</row>
    <row r="58" spans="9:33" ht="12.75">
      <c r="I58" s="126"/>
      <c r="L58" s="125"/>
      <c r="M58" s="125"/>
      <c r="N58" s="125"/>
      <c r="O58" s="126"/>
      <c r="P58" s="126"/>
      <c r="Q58" s="13"/>
      <c r="R58" s="14"/>
      <c r="S58" s="14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</row>
    <row r="59" spans="9:33" ht="12.75">
      <c r="I59" s="126"/>
      <c r="L59" s="125"/>
      <c r="M59" s="125"/>
      <c r="N59" s="125"/>
      <c r="O59" s="126"/>
      <c r="P59" s="126"/>
      <c r="Q59" s="13"/>
      <c r="R59" s="14"/>
      <c r="S59" s="14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</row>
    <row r="60" spans="9:33" ht="12.75">
      <c r="I60" s="126"/>
      <c r="L60" s="125"/>
      <c r="M60" s="125"/>
      <c r="N60" s="125"/>
      <c r="O60" s="126"/>
      <c r="P60" s="126"/>
      <c r="Q60" s="125"/>
      <c r="R60" s="14"/>
      <c r="S60" s="14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5"/>
      <c r="AF60" s="125"/>
      <c r="AG60" s="125"/>
    </row>
    <row r="61" spans="9:33" ht="12.75">
      <c r="I61" s="126"/>
      <c r="L61" s="125"/>
      <c r="M61" s="125"/>
      <c r="N61" s="125"/>
      <c r="O61" s="126"/>
      <c r="P61" s="126"/>
      <c r="Q61" s="125"/>
      <c r="R61" s="14"/>
      <c r="S61" s="14"/>
      <c r="T61" s="125"/>
      <c r="U61" s="125"/>
      <c r="V61" s="125"/>
      <c r="W61" s="125"/>
      <c r="X61" s="125"/>
      <c r="Y61" s="125"/>
      <c r="Z61" s="125"/>
      <c r="AA61" s="125"/>
      <c r="AB61" s="125"/>
      <c r="AC61" s="125"/>
      <c r="AD61" s="125"/>
      <c r="AE61" s="125"/>
      <c r="AF61" s="125"/>
      <c r="AG61" s="125"/>
    </row>
    <row r="62" spans="9:33" ht="12.75">
      <c r="I62" s="125"/>
      <c r="L62" s="125"/>
      <c r="M62" s="125"/>
      <c r="N62" s="125"/>
      <c r="O62" s="126"/>
      <c r="P62" s="126"/>
      <c r="Q62" s="125"/>
      <c r="R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</row>
    <row r="63" spans="9:33" ht="12.75">
      <c r="I63" s="125"/>
      <c r="L63" s="125"/>
      <c r="M63" s="125"/>
      <c r="N63" s="125"/>
      <c r="O63" s="126"/>
      <c r="P63" s="126"/>
      <c r="Q63" s="125"/>
      <c r="R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</row>
    <row r="64" spans="15:16" ht="12.75">
      <c r="O64" s="126"/>
      <c r="P64" s="126"/>
    </row>
    <row r="65" spans="15:16" ht="12.75">
      <c r="O65" s="126"/>
      <c r="P65" s="126"/>
    </row>
    <row r="66" spans="15:16" ht="12.75">
      <c r="O66" s="126"/>
      <c r="P66" s="126"/>
    </row>
    <row r="67" spans="15:16" ht="12.75">
      <c r="O67" s="126"/>
      <c r="P67" s="126"/>
    </row>
    <row r="68" spans="15:16" ht="12.75">
      <c r="O68" s="126"/>
      <c r="P68" s="126"/>
    </row>
    <row r="69" spans="15:16" ht="12.75">
      <c r="O69" s="126"/>
      <c r="P69" s="126"/>
    </row>
    <row r="70" spans="15:16" ht="12.75">
      <c r="O70" s="126"/>
      <c r="P70" s="126"/>
    </row>
    <row r="71" spans="15:16" ht="12.75">
      <c r="O71" s="126"/>
      <c r="P71" s="126"/>
    </row>
    <row r="72" spans="15:16" ht="12.75">
      <c r="O72" s="126"/>
      <c r="P72" s="126"/>
    </row>
    <row r="73" spans="15:16" ht="12.75">
      <c r="O73" s="126"/>
      <c r="P73" s="126"/>
    </row>
    <row r="74" spans="15:16" ht="12.75">
      <c r="O74" s="126"/>
      <c r="P74" s="126"/>
    </row>
    <row r="75" spans="15:16" ht="12.75">
      <c r="O75" s="126"/>
      <c r="P75" s="126"/>
    </row>
    <row r="76" spans="15:16" ht="12.75">
      <c r="O76" s="126"/>
      <c r="P76" s="126"/>
    </row>
    <row r="77" spans="15:16" ht="12.75">
      <c r="O77" s="126"/>
      <c r="P77" s="126"/>
    </row>
    <row r="78" spans="15:16" ht="12.75">
      <c r="O78" s="126"/>
      <c r="P78" s="126"/>
    </row>
    <row r="79" spans="15:16" ht="12.75">
      <c r="O79" s="126"/>
      <c r="P79" s="126"/>
    </row>
    <row r="80" spans="15:16" ht="12.75">
      <c r="O80" s="126"/>
      <c r="P80" s="126"/>
    </row>
    <row r="81" spans="15:16" ht="12.75">
      <c r="O81" s="126"/>
      <c r="P81" s="126"/>
    </row>
    <row r="82" spans="15:16" ht="12.75">
      <c r="O82" s="126"/>
      <c r="P82" s="126"/>
    </row>
    <row r="83" spans="15:16" ht="12.75">
      <c r="O83" s="126"/>
      <c r="P83" s="126"/>
    </row>
    <row r="84" spans="15:16" ht="12.75">
      <c r="O84" s="126"/>
      <c r="P84" s="126"/>
    </row>
    <row r="85" spans="15:16" ht="12.75">
      <c r="O85" s="126"/>
      <c r="P85" s="126"/>
    </row>
    <row r="86" spans="15:16" ht="12.75">
      <c r="O86" s="126"/>
      <c r="P86" s="126"/>
    </row>
    <row r="87" spans="15:16" ht="12.75">
      <c r="O87" s="126"/>
      <c r="P87" s="126"/>
    </row>
    <row r="88" spans="15:16" ht="12.75">
      <c r="O88" s="126"/>
      <c r="P88" s="126"/>
    </row>
    <row r="89" spans="15:16" ht="12.75">
      <c r="O89" s="126"/>
      <c r="P89" s="126"/>
    </row>
    <row r="90" spans="15:16" ht="12.75">
      <c r="O90" s="126"/>
      <c r="P90" s="126"/>
    </row>
    <row r="91" spans="15:16" ht="12.75">
      <c r="O91" s="126"/>
      <c r="P91" s="126"/>
    </row>
    <row r="92" spans="15:16" ht="12.75">
      <c r="O92" s="126"/>
      <c r="P92" s="126"/>
    </row>
    <row r="93" spans="15:16" ht="12.75">
      <c r="O93" s="126"/>
      <c r="P93" s="126"/>
    </row>
    <row r="94" spans="15:16" ht="12.75">
      <c r="O94" s="126"/>
      <c r="P94" s="126"/>
    </row>
    <row r="95" spans="15:16" ht="12.75">
      <c r="O95" s="126"/>
      <c r="P95" s="126"/>
    </row>
    <row r="96" spans="15:16" ht="12.75">
      <c r="O96" s="126"/>
      <c r="P96" s="126"/>
    </row>
    <row r="97" spans="15:16" ht="12.75">
      <c r="O97" s="126"/>
      <c r="P97" s="126"/>
    </row>
    <row r="98" spans="15:16" ht="12.75">
      <c r="O98" s="126"/>
      <c r="P98" s="126"/>
    </row>
    <row r="99" spans="15:16" ht="12.75">
      <c r="O99" s="126"/>
      <c r="P99" s="126"/>
    </row>
    <row r="100" spans="15:16" ht="12.75">
      <c r="O100" s="126"/>
      <c r="P100" s="126"/>
    </row>
    <row r="101" spans="15:16" ht="12.75">
      <c r="O101" s="126"/>
      <c r="P101" s="126"/>
    </row>
  </sheetData>
  <printOptions/>
  <pageMargins left="0.5" right="0.47" top="1" bottom="1" header="0.5" footer="0.5"/>
  <pageSetup fitToHeight="1" fitToWidth="1" horizontalDpi="600" verticalDpi="600" orientation="portrait" paperSize="9" scale="90" r:id="rId1"/>
  <headerFooter alignWithMargins="0">
    <oddFooter>&amp;L&amp;8Market Information and Analysis
London Stock Exchange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4"/>
  <sheetViews>
    <sheetView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5.88671875" style="11" customWidth="1"/>
    <col min="2" max="3" width="9.10546875" style="11" customWidth="1"/>
    <col min="4" max="4" width="8.10546875" style="11" customWidth="1"/>
    <col min="5" max="5" width="2.88671875" style="11" customWidth="1"/>
    <col min="6" max="6" width="9.99609375" style="11" bestFit="1" customWidth="1"/>
    <col min="7" max="7" width="7.88671875" style="11" customWidth="1"/>
    <col min="8" max="8" width="7.77734375" style="11" customWidth="1"/>
    <col min="9" max="9" width="2.6640625" style="11" customWidth="1"/>
    <col min="10" max="10" width="6.88671875" style="11" customWidth="1"/>
    <col min="11" max="11" width="8.88671875" style="11" customWidth="1"/>
    <col min="12" max="14" width="8.88671875" style="223" customWidth="1"/>
    <col min="15" max="16" width="8.88671875" style="11" customWidth="1"/>
    <col min="17" max="17" width="10.3359375" style="11" bestFit="1" customWidth="1"/>
    <col min="18" max="16384" width="8.88671875" style="11" customWidth="1"/>
  </cols>
  <sheetData>
    <row r="1" spans="1:14" s="51" customFormat="1" ht="18">
      <c r="A1" s="1" t="s">
        <v>168</v>
      </c>
      <c r="B1" s="157"/>
      <c r="L1" s="326"/>
      <c r="M1" s="326"/>
      <c r="N1" s="326"/>
    </row>
    <row r="2" spans="1:10" ht="8.25" customHeight="1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2.75">
      <c r="A3" s="115"/>
      <c r="B3" s="115"/>
      <c r="C3" s="115"/>
      <c r="D3" s="115"/>
      <c r="E3" s="115"/>
      <c r="F3" s="115"/>
      <c r="G3" s="115"/>
      <c r="H3" s="115"/>
      <c r="I3" s="115"/>
      <c r="J3" s="115"/>
    </row>
    <row r="4" spans="1:14" s="27" customFormat="1" ht="11.25">
      <c r="A4" s="164"/>
      <c r="B4" s="165" t="s">
        <v>0</v>
      </c>
      <c r="C4" s="166"/>
      <c r="D4" s="165"/>
      <c r="E4" s="165"/>
      <c r="F4" s="19" t="s">
        <v>106</v>
      </c>
      <c r="G4" s="19" t="s">
        <v>106</v>
      </c>
      <c r="H4" s="19" t="s">
        <v>106</v>
      </c>
      <c r="I4" s="165" t="s">
        <v>0</v>
      </c>
      <c r="J4" s="165" t="s">
        <v>0</v>
      </c>
      <c r="L4" s="288"/>
      <c r="M4" s="288"/>
      <c r="N4" s="288"/>
    </row>
    <row r="5" spans="1:14" s="27" customFormat="1" ht="11.25">
      <c r="A5" s="7"/>
      <c r="B5" s="15"/>
      <c r="C5" s="167"/>
      <c r="D5" s="15" t="s">
        <v>132</v>
      </c>
      <c r="E5" s="15"/>
      <c r="F5" s="15" t="s">
        <v>6</v>
      </c>
      <c r="G5" s="15" t="s">
        <v>107</v>
      </c>
      <c r="H5" s="15" t="s">
        <v>133</v>
      </c>
      <c r="I5" s="15"/>
      <c r="J5" s="110"/>
      <c r="L5" s="288"/>
      <c r="M5" s="288"/>
      <c r="N5" s="288"/>
    </row>
    <row r="6" spans="1:14" s="27" customFormat="1" ht="11.25">
      <c r="A6" s="7"/>
      <c r="B6" s="15" t="s">
        <v>6</v>
      </c>
      <c r="C6" s="19" t="s">
        <v>5</v>
      </c>
      <c r="D6" s="15" t="s">
        <v>134</v>
      </c>
      <c r="E6" s="15" t="s">
        <v>0</v>
      </c>
      <c r="F6" s="15" t="s">
        <v>122</v>
      </c>
      <c r="G6" s="15" t="s">
        <v>113</v>
      </c>
      <c r="H6" s="15" t="s">
        <v>114</v>
      </c>
      <c r="I6" s="15"/>
      <c r="J6" s="15" t="s">
        <v>5</v>
      </c>
      <c r="L6" s="288"/>
      <c r="M6" s="288"/>
      <c r="N6" s="288"/>
    </row>
    <row r="7" spans="1:14" s="27" customFormat="1" ht="11.25">
      <c r="A7" s="162"/>
      <c r="B7" s="163" t="s">
        <v>10</v>
      </c>
      <c r="C7" s="163" t="s">
        <v>135</v>
      </c>
      <c r="D7" s="163" t="s">
        <v>136</v>
      </c>
      <c r="E7" s="163" t="s">
        <v>0</v>
      </c>
      <c r="F7" s="163" t="s">
        <v>137</v>
      </c>
      <c r="G7" s="163" t="s">
        <v>121</v>
      </c>
      <c r="H7" s="163" t="s">
        <v>122</v>
      </c>
      <c r="I7" s="163"/>
      <c r="J7" s="163" t="s">
        <v>123</v>
      </c>
      <c r="L7" s="288"/>
      <c r="M7" s="288"/>
      <c r="N7" s="288"/>
    </row>
    <row r="8" spans="1:14" s="27" customFormat="1" ht="11.25">
      <c r="A8" s="160"/>
      <c r="B8" s="49"/>
      <c r="C8" s="49"/>
      <c r="D8" s="49"/>
      <c r="E8" s="49"/>
      <c r="F8" s="49"/>
      <c r="G8" s="49"/>
      <c r="H8" s="49"/>
      <c r="I8" s="49"/>
      <c r="J8" s="49"/>
      <c r="L8" s="288"/>
      <c r="M8" s="288"/>
      <c r="N8" s="288"/>
    </row>
    <row r="9" spans="1:15" ht="12.75">
      <c r="A9" s="414">
        <v>1965</v>
      </c>
      <c r="B9" s="125">
        <v>3478.6</v>
      </c>
      <c r="C9" s="126">
        <v>3417395</v>
      </c>
      <c r="D9" s="129" t="s">
        <v>101</v>
      </c>
      <c r="E9" s="168" t="s">
        <v>0</v>
      </c>
      <c r="F9" s="126">
        <v>13641.56862745098</v>
      </c>
      <c r="G9" s="126">
        <v>1017.9098406827422</v>
      </c>
      <c r="H9" s="126">
        <v>13401.549019607843</v>
      </c>
      <c r="J9" s="11">
        <v>255</v>
      </c>
      <c r="L9" s="224">
        <v>24107</v>
      </c>
      <c r="M9" s="314">
        <v>3417395</v>
      </c>
      <c r="N9" s="315">
        <f aca="true" t="shared" si="0" ref="N9:N44">M9/1000000</f>
        <v>3.417395</v>
      </c>
      <c r="O9" s="218"/>
    </row>
    <row r="10" spans="1:15" ht="12.75">
      <c r="A10" s="414">
        <v>1966</v>
      </c>
      <c r="B10" s="125">
        <v>3565</v>
      </c>
      <c r="C10" s="126">
        <v>3118894</v>
      </c>
      <c r="D10" s="129" t="s">
        <v>101</v>
      </c>
      <c r="E10" s="168" t="s">
        <v>0</v>
      </c>
      <c r="F10" s="126">
        <v>14035.433070866142</v>
      </c>
      <c r="G10" s="126">
        <v>1143.0333958127464</v>
      </c>
      <c r="H10" s="126">
        <v>12279.110236220473</v>
      </c>
      <c r="J10" s="11">
        <v>254</v>
      </c>
      <c r="L10" s="224">
        <v>24472</v>
      </c>
      <c r="M10" s="314">
        <v>3118894</v>
      </c>
      <c r="N10" s="315">
        <f t="shared" si="0"/>
        <v>3.118894</v>
      </c>
      <c r="O10" s="218"/>
    </row>
    <row r="11" spans="1:15" ht="12.75">
      <c r="A11" s="414">
        <v>1967</v>
      </c>
      <c r="B11" s="125">
        <v>5804</v>
      </c>
      <c r="C11" s="126">
        <v>3890823</v>
      </c>
      <c r="D11" s="129" t="s">
        <v>101</v>
      </c>
      <c r="E11" s="168" t="s">
        <v>0</v>
      </c>
      <c r="F11" s="126">
        <v>23031.74603174603</v>
      </c>
      <c r="G11" s="126">
        <v>1491.7152489331947</v>
      </c>
      <c r="H11" s="126">
        <v>15439.77380952381</v>
      </c>
      <c r="J11" s="11">
        <v>252</v>
      </c>
      <c r="L11" s="224">
        <v>24837</v>
      </c>
      <c r="M11" s="314">
        <v>3890823</v>
      </c>
      <c r="N11" s="315">
        <f t="shared" si="0"/>
        <v>3.890823</v>
      </c>
      <c r="O11" s="218"/>
    </row>
    <row r="12" spans="1:15" ht="12.75">
      <c r="A12" s="414">
        <v>1968</v>
      </c>
      <c r="B12" s="125">
        <v>9118.1</v>
      </c>
      <c r="C12" s="126">
        <v>5313166</v>
      </c>
      <c r="D12" s="129" t="s">
        <v>101</v>
      </c>
      <c r="E12" s="168" t="s">
        <v>0</v>
      </c>
      <c r="F12" s="126">
        <v>35478.98832684825</v>
      </c>
      <c r="G12" s="126">
        <v>1716.1330927736872</v>
      </c>
      <c r="H12" s="126">
        <v>20673.79766536965</v>
      </c>
      <c r="J12" s="11">
        <v>257</v>
      </c>
      <c r="L12" s="224">
        <v>25203</v>
      </c>
      <c r="M12" s="314">
        <v>5313166</v>
      </c>
      <c r="N12" s="315">
        <f t="shared" si="0"/>
        <v>5.313166</v>
      </c>
      <c r="O12" s="218"/>
    </row>
    <row r="13" spans="1:15" ht="12.75">
      <c r="A13" s="414">
        <v>1969</v>
      </c>
      <c r="B13" s="125">
        <v>8712.9</v>
      </c>
      <c r="C13" s="126">
        <v>4539493</v>
      </c>
      <c r="D13" s="129" t="s">
        <v>101</v>
      </c>
      <c r="E13" s="168" t="s">
        <v>0</v>
      </c>
      <c r="F13" s="126">
        <v>33902.3346303502</v>
      </c>
      <c r="G13" s="126">
        <v>1919.3553112649365</v>
      </c>
      <c r="H13" s="126">
        <v>17663.39688715953</v>
      </c>
      <c r="J13" s="11">
        <v>257</v>
      </c>
      <c r="L13" s="224">
        <v>25568</v>
      </c>
      <c r="M13" s="314">
        <v>4539493</v>
      </c>
      <c r="N13" s="315">
        <f t="shared" si="0"/>
        <v>4.539493</v>
      </c>
      <c r="O13" s="218"/>
    </row>
    <row r="14" spans="1:15" ht="12.75">
      <c r="A14" s="414">
        <v>1970</v>
      </c>
      <c r="B14" s="125">
        <v>8812.7</v>
      </c>
      <c r="C14" s="126">
        <v>4097903</v>
      </c>
      <c r="D14" s="129" t="s">
        <v>101</v>
      </c>
      <c r="E14" s="168" t="s">
        <v>0</v>
      </c>
      <c r="F14" s="126">
        <v>34559.60784313725</v>
      </c>
      <c r="G14" s="126">
        <v>2150.5389463830647</v>
      </c>
      <c r="H14" s="126">
        <v>16070.207843137256</v>
      </c>
      <c r="J14" s="11">
        <v>255</v>
      </c>
      <c r="L14" s="224">
        <v>25933</v>
      </c>
      <c r="M14" s="314">
        <v>4097903</v>
      </c>
      <c r="N14" s="315">
        <f t="shared" si="0"/>
        <v>4.097903</v>
      </c>
      <c r="O14" s="218"/>
    </row>
    <row r="15" spans="1:15" ht="12.75">
      <c r="A15" s="414">
        <v>1971</v>
      </c>
      <c r="B15" s="125">
        <v>13376.7</v>
      </c>
      <c r="C15" s="126">
        <v>5258345</v>
      </c>
      <c r="D15" s="129" t="s">
        <v>101</v>
      </c>
      <c r="E15" s="168" t="s">
        <v>0</v>
      </c>
      <c r="F15" s="126">
        <v>52872.33201581028</v>
      </c>
      <c r="G15" s="126">
        <v>2543.8992686862503</v>
      </c>
      <c r="H15" s="126">
        <v>20783.972332015812</v>
      </c>
      <c r="J15" s="11">
        <v>253</v>
      </c>
      <c r="L15" s="224">
        <v>26298</v>
      </c>
      <c r="M15" s="314">
        <v>5258345</v>
      </c>
      <c r="N15" s="315">
        <f t="shared" si="0"/>
        <v>5.258345</v>
      </c>
      <c r="O15" s="218"/>
    </row>
    <row r="16" spans="1:15" ht="12.75">
      <c r="A16" s="414">
        <v>1972</v>
      </c>
      <c r="B16" s="125">
        <v>20065.7</v>
      </c>
      <c r="C16" s="126">
        <v>6724998</v>
      </c>
      <c r="D16" s="129" t="s">
        <v>101</v>
      </c>
      <c r="E16" s="168" t="s">
        <v>0</v>
      </c>
      <c r="F16" s="126">
        <v>78998.8188976378</v>
      </c>
      <c r="G16" s="126">
        <v>2983.7480992559404</v>
      </c>
      <c r="H16" s="126">
        <v>26476.370078740158</v>
      </c>
      <c r="J16" s="11">
        <v>254</v>
      </c>
      <c r="L16" s="224">
        <v>26664</v>
      </c>
      <c r="M16" s="314">
        <v>6724998</v>
      </c>
      <c r="N16" s="315">
        <f t="shared" si="0"/>
        <v>6.724998</v>
      </c>
      <c r="O16" s="218"/>
    </row>
    <row r="17" spans="1:15" ht="12.75">
      <c r="A17" s="414">
        <v>1973</v>
      </c>
      <c r="B17" s="125">
        <v>17079</v>
      </c>
      <c r="C17" s="126">
        <v>4954799</v>
      </c>
      <c r="D17" s="129" t="s">
        <v>101</v>
      </c>
      <c r="E17" s="168" t="s">
        <v>0</v>
      </c>
      <c r="F17" s="126">
        <v>67505.92885375494</v>
      </c>
      <c r="G17" s="126">
        <v>3446.9612188102888</v>
      </c>
      <c r="H17" s="126">
        <v>19584.185770750988</v>
      </c>
      <c r="J17" s="11">
        <v>253</v>
      </c>
      <c r="L17" s="224">
        <v>27029</v>
      </c>
      <c r="M17" s="314">
        <v>4954799</v>
      </c>
      <c r="N17" s="315">
        <f t="shared" si="0"/>
        <v>4.954799</v>
      </c>
      <c r="O17" s="218"/>
    </row>
    <row r="18" spans="1:15" ht="12.75">
      <c r="A18" s="414">
        <v>1974</v>
      </c>
      <c r="B18" s="125">
        <v>12616.1</v>
      </c>
      <c r="C18" s="126">
        <v>3935431</v>
      </c>
      <c r="D18" s="129" t="s">
        <v>101</v>
      </c>
      <c r="E18" s="168" t="s">
        <v>0</v>
      </c>
      <c r="F18" s="126">
        <v>49474.901960784315</v>
      </c>
      <c r="G18" s="126">
        <v>3205.773395595044</v>
      </c>
      <c r="H18" s="126">
        <v>15433.06274509804</v>
      </c>
      <c r="J18" s="11">
        <v>255</v>
      </c>
      <c r="L18" s="224">
        <v>27394</v>
      </c>
      <c r="M18" s="314">
        <v>3935431</v>
      </c>
      <c r="N18" s="315">
        <f t="shared" si="0"/>
        <v>3.935431</v>
      </c>
      <c r="O18" s="218"/>
    </row>
    <row r="19" spans="1:15" ht="12.75">
      <c r="A19" s="414">
        <v>1975</v>
      </c>
      <c r="B19" s="125">
        <v>17546.5</v>
      </c>
      <c r="C19" s="126">
        <v>4768515</v>
      </c>
      <c r="D19" s="129" t="s">
        <v>101</v>
      </c>
      <c r="E19" s="168" t="s">
        <v>0</v>
      </c>
      <c r="F19" s="126">
        <v>69080.70866141732</v>
      </c>
      <c r="G19" s="126">
        <v>3679.657084018819</v>
      </c>
      <c r="H19" s="126">
        <v>18773.681102362203</v>
      </c>
      <c r="J19" s="11">
        <v>254</v>
      </c>
      <c r="L19" s="224">
        <v>27759</v>
      </c>
      <c r="M19" s="314">
        <v>4768515</v>
      </c>
      <c r="N19" s="315">
        <f t="shared" si="0"/>
        <v>4.768515</v>
      </c>
      <c r="O19" s="218"/>
    </row>
    <row r="20" spans="1:15" ht="12.75">
      <c r="A20" s="414">
        <v>1976</v>
      </c>
      <c r="B20" s="125">
        <v>14162.9</v>
      </c>
      <c r="C20" s="126">
        <v>3566727</v>
      </c>
      <c r="D20" s="129" t="s">
        <v>101</v>
      </c>
      <c r="E20" s="168" t="s">
        <v>0</v>
      </c>
      <c r="F20" s="126">
        <v>55540.78431372549</v>
      </c>
      <c r="G20" s="126">
        <v>3970.8393717825893</v>
      </c>
      <c r="H20" s="126">
        <v>13987.164705882353</v>
      </c>
      <c r="J20" s="11">
        <v>255</v>
      </c>
      <c r="L20" s="224">
        <v>28125</v>
      </c>
      <c r="M20" s="314">
        <v>3566727</v>
      </c>
      <c r="N20" s="315">
        <f t="shared" si="0"/>
        <v>3.566727</v>
      </c>
      <c r="O20" s="218"/>
    </row>
    <row r="21" spans="1:15" ht="12.75">
      <c r="A21" s="414">
        <v>1977</v>
      </c>
      <c r="B21" s="125">
        <v>20167.9</v>
      </c>
      <c r="C21" s="126">
        <v>4434629</v>
      </c>
      <c r="D21" s="129" t="s">
        <v>101</v>
      </c>
      <c r="E21" s="168" t="s">
        <v>0</v>
      </c>
      <c r="F21" s="126">
        <v>80031.3492063492</v>
      </c>
      <c r="G21" s="126">
        <v>4547.821249534065</v>
      </c>
      <c r="H21" s="126">
        <v>17597.734126984127</v>
      </c>
      <c r="J21" s="11">
        <v>252</v>
      </c>
      <c r="L21" s="224">
        <v>28490</v>
      </c>
      <c r="M21" s="314">
        <v>4434629</v>
      </c>
      <c r="N21" s="315">
        <f t="shared" si="0"/>
        <v>4.434629</v>
      </c>
      <c r="O21" s="218"/>
    </row>
    <row r="22" spans="1:15" ht="12.75">
      <c r="A22" s="414">
        <v>1978</v>
      </c>
      <c r="B22" s="125">
        <v>19214.6</v>
      </c>
      <c r="C22" s="126">
        <v>4129963</v>
      </c>
      <c r="D22" s="129" t="s">
        <v>101</v>
      </c>
      <c r="E22" s="168" t="s">
        <v>0</v>
      </c>
      <c r="F22" s="126">
        <v>76248.41269841269</v>
      </c>
      <c r="G22" s="126">
        <v>4652.48720145919</v>
      </c>
      <c r="H22" s="126">
        <v>16388.742063492064</v>
      </c>
      <c r="J22" s="11">
        <v>252</v>
      </c>
      <c r="L22" s="224">
        <v>28855</v>
      </c>
      <c r="M22" s="314">
        <v>4129963</v>
      </c>
      <c r="N22" s="315">
        <f t="shared" si="0"/>
        <v>4.129963</v>
      </c>
      <c r="O22" s="218"/>
    </row>
    <row r="23" spans="1:15" ht="12.75">
      <c r="A23" s="414">
        <v>1979</v>
      </c>
      <c r="B23" s="125">
        <v>24105.9</v>
      </c>
      <c r="C23" s="126">
        <v>4111774</v>
      </c>
      <c r="D23" s="129" t="s">
        <v>101</v>
      </c>
      <c r="E23" s="168" t="s">
        <v>0</v>
      </c>
      <c r="F23" s="126">
        <v>95280.23715415019</v>
      </c>
      <c r="G23" s="126">
        <v>5862.651984277346</v>
      </c>
      <c r="H23" s="126">
        <v>16252.07114624506</v>
      </c>
      <c r="J23" s="11">
        <v>253</v>
      </c>
      <c r="L23" s="224">
        <v>29220</v>
      </c>
      <c r="M23" s="314">
        <v>4111774</v>
      </c>
      <c r="N23" s="315">
        <f t="shared" si="0"/>
        <v>4.111774</v>
      </c>
      <c r="O23" s="218"/>
    </row>
    <row r="24" spans="1:18" ht="12.75">
      <c r="A24" s="414">
        <v>1980</v>
      </c>
      <c r="B24" s="125">
        <v>30801.4</v>
      </c>
      <c r="C24" s="126">
        <v>4230737</v>
      </c>
      <c r="D24" s="129" t="s">
        <v>101</v>
      </c>
      <c r="E24" s="168" t="s">
        <v>0</v>
      </c>
      <c r="F24" s="126">
        <v>121265.35433070867</v>
      </c>
      <c r="G24" s="126">
        <v>7280.386372398</v>
      </c>
      <c r="H24" s="126">
        <v>16656.444881889765</v>
      </c>
      <c r="J24" s="11">
        <v>254</v>
      </c>
      <c r="K24" s="125"/>
      <c r="L24" s="224">
        <v>29586</v>
      </c>
      <c r="M24" s="314">
        <v>4230737</v>
      </c>
      <c r="N24" s="315">
        <f t="shared" si="0"/>
        <v>4.230737</v>
      </c>
      <c r="O24" s="286"/>
      <c r="P24" s="126"/>
      <c r="R24" s="124"/>
    </row>
    <row r="25" spans="1:18" ht="12.75">
      <c r="A25" s="414">
        <v>1981</v>
      </c>
      <c r="B25" s="125">
        <v>29633.2</v>
      </c>
      <c r="C25" s="126">
        <v>3493676</v>
      </c>
      <c r="D25" s="125">
        <v>24259.6</v>
      </c>
      <c r="E25" s="168" t="s">
        <v>0</v>
      </c>
      <c r="F25" s="126">
        <v>117592.06349206349</v>
      </c>
      <c r="G25" s="126">
        <v>8481.954251052473</v>
      </c>
      <c r="H25" s="126">
        <v>13863.79365079365</v>
      </c>
      <c r="J25" s="11">
        <v>252</v>
      </c>
      <c r="K25" s="125"/>
      <c r="L25" s="224">
        <v>29951</v>
      </c>
      <c r="M25" s="314">
        <v>3493676</v>
      </c>
      <c r="N25" s="315">
        <f t="shared" si="0"/>
        <v>3.493676</v>
      </c>
      <c r="O25" s="286"/>
      <c r="P25" s="126"/>
      <c r="R25" s="124"/>
    </row>
    <row r="26" spans="1:18" ht="12.75">
      <c r="A26" s="414">
        <v>1982</v>
      </c>
      <c r="B26" s="125">
        <v>35025.2</v>
      </c>
      <c r="C26" s="126">
        <v>3497730</v>
      </c>
      <c r="D26" s="125">
        <v>26379.1</v>
      </c>
      <c r="E26" s="168" t="s">
        <v>0</v>
      </c>
      <c r="F26" s="126">
        <v>138439.52569169961</v>
      </c>
      <c r="G26" s="126">
        <v>10013.694596209541</v>
      </c>
      <c r="H26" s="126">
        <v>13825.01976284585</v>
      </c>
      <c r="J26" s="11">
        <v>253</v>
      </c>
      <c r="K26" s="125"/>
      <c r="L26" s="224">
        <v>30316</v>
      </c>
      <c r="M26" s="314">
        <v>3497730</v>
      </c>
      <c r="N26" s="315">
        <f t="shared" si="0"/>
        <v>3.49773</v>
      </c>
      <c r="O26" s="286"/>
      <c r="P26" s="126"/>
      <c r="R26" s="124"/>
    </row>
    <row r="27" spans="1:18" ht="12.75">
      <c r="A27" s="414">
        <v>1983</v>
      </c>
      <c r="B27" s="125">
        <v>52339.5</v>
      </c>
      <c r="C27" s="126">
        <v>4277402</v>
      </c>
      <c r="D27" s="125">
        <v>35313.6</v>
      </c>
      <c r="E27" s="168" t="s">
        <v>0</v>
      </c>
      <c r="F27" s="126">
        <v>207696.42857142858</v>
      </c>
      <c r="G27" s="126">
        <v>12236.282678130323</v>
      </c>
      <c r="H27" s="126">
        <v>16973.81746031746</v>
      </c>
      <c r="J27" s="11">
        <v>252</v>
      </c>
      <c r="K27" s="125"/>
      <c r="L27" s="224">
        <v>30681</v>
      </c>
      <c r="M27" s="314">
        <v>4277402</v>
      </c>
      <c r="N27" s="315">
        <f t="shared" si="0"/>
        <v>4.277402</v>
      </c>
      <c r="O27" s="286"/>
      <c r="P27" s="126"/>
      <c r="R27" s="124"/>
    </row>
    <row r="28" spans="1:18" ht="12.75">
      <c r="A28" s="414">
        <v>1984</v>
      </c>
      <c r="B28" s="125">
        <v>69404.4</v>
      </c>
      <c r="C28" s="126">
        <v>4498172</v>
      </c>
      <c r="D28" s="125">
        <v>42162.5</v>
      </c>
      <c r="E28" s="168" t="s">
        <v>0</v>
      </c>
      <c r="F28" s="126">
        <v>274325.69169960474</v>
      </c>
      <c r="G28" s="126">
        <v>15429.467792694455</v>
      </c>
      <c r="H28" s="126">
        <v>17779.335968379448</v>
      </c>
      <c r="J28" s="11">
        <v>253</v>
      </c>
      <c r="K28" s="125"/>
      <c r="L28" s="224">
        <v>31047</v>
      </c>
      <c r="M28" s="314">
        <v>4498172</v>
      </c>
      <c r="N28" s="315">
        <f t="shared" si="0"/>
        <v>4.498172</v>
      </c>
      <c r="O28" s="286"/>
      <c r="P28" s="126"/>
      <c r="R28" s="124"/>
    </row>
    <row r="29" spans="1:18" ht="12.75">
      <c r="A29" s="414">
        <v>1985</v>
      </c>
      <c r="B29" s="125">
        <v>101263</v>
      </c>
      <c r="C29" s="126">
        <v>5236292</v>
      </c>
      <c r="D29" s="125">
        <v>53655</v>
      </c>
      <c r="E29" s="168" t="s">
        <v>0</v>
      </c>
      <c r="F29" s="126">
        <v>400249.0118577075</v>
      </c>
      <c r="G29" s="126">
        <v>19338.68470283934</v>
      </c>
      <c r="H29" s="126">
        <v>20696.806324110672</v>
      </c>
      <c r="J29" s="11">
        <v>253</v>
      </c>
      <c r="K29" s="125"/>
      <c r="L29" s="224">
        <v>31412</v>
      </c>
      <c r="M29" s="314">
        <v>5236292</v>
      </c>
      <c r="N29" s="315">
        <f t="shared" si="0"/>
        <v>5.236292</v>
      </c>
      <c r="O29" s="314"/>
      <c r="P29" s="126"/>
      <c r="R29" s="124"/>
    </row>
    <row r="30" spans="1:18" ht="12.75">
      <c r="A30" s="414">
        <v>1986</v>
      </c>
      <c r="B30" s="125">
        <v>160870</v>
      </c>
      <c r="C30" s="126">
        <v>6965277</v>
      </c>
      <c r="D30" s="125">
        <v>77901</v>
      </c>
      <c r="E30" s="168" t="s">
        <v>0</v>
      </c>
      <c r="F30" s="126">
        <v>635849.8023715415</v>
      </c>
      <c r="G30" s="126">
        <v>23095.994602942566</v>
      </c>
      <c r="H30" s="126">
        <v>27530.739130434784</v>
      </c>
      <c r="J30" s="11">
        <v>253</v>
      </c>
      <c r="K30" s="125"/>
      <c r="L30" s="224">
        <v>31777</v>
      </c>
      <c r="M30" s="314">
        <v>6965277</v>
      </c>
      <c r="N30" s="315">
        <f t="shared" si="0"/>
        <v>6.965277</v>
      </c>
      <c r="O30" s="314"/>
      <c r="P30" s="126"/>
      <c r="R30" s="124"/>
    </row>
    <row r="31" spans="1:18" ht="12.75">
      <c r="A31" s="124">
        <v>1987</v>
      </c>
      <c r="B31" s="125">
        <v>520907.9</v>
      </c>
      <c r="C31" s="126">
        <v>13557455</v>
      </c>
      <c r="D31" s="125">
        <v>171292.3</v>
      </c>
      <c r="E31" s="168" t="s">
        <v>0</v>
      </c>
      <c r="F31" s="126">
        <v>2058924.5059288538</v>
      </c>
      <c r="G31" s="126">
        <v>38422.24812842823</v>
      </c>
      <c r="H31" s="126">
        <v>53586.77865612648</v>
      </c>
      <c r="J31" s="11">
        <v>253</v>
      </c>
      <c r="K31" s="125"/>
      <c r="L31" s="224">
        <v>32142</v>
      </c>
      <c r="M31" s="314">
        <v>13557455</v>
      </c>
      <c r="N31" s="315">
        <f t="shared" si="0"/>
        <v>13.557455</v>
      </c>
      <c r="O31" s="226"/>
      <c r="P31" s="125"/>
      <c r="Q31" s="126"/>
      <c r="R31" s="124"/>
    </row>
    <row r="32" spans="1:18" ht="12.75">
      <c r="A32" s="124">
        <v>1988</v>
      </c>
      <c r="B32" s="125">
        <v>325589.1</v>
      </c>
      <c r="C32" s="126">
        <v>7099717</v>
      </c>
      <c r="D32" s="125">
        <v>143208</v>
      </c>
      <c r="E32" s="168" t="s">
        <v>0</v>
      </c>
      <c r="F32" s="126">
        <v>1286913.438735178</v>
      </c>
      <c r="G32" s="126">
        <v>45859.44763713821</v>
      </c>
      <c r="H32" s="126">
        <v>28062.122529644268</v>
      </c>
      <c r="J32" s="11">
        <v>253</v>
      </c>
      <c r="K32" s="125"/>
      <c r="L32" s="224">
        <v>32508</v>
      </c>
      <c r="M32" s="314">
        <v>7099717</v>
      </c>
      <c r="N32" s="315">
        <f t="shared" si="0"/>
        <v>7.099717</v>
      </c>
      <c r="O32" s="226"/>
      <c r="P32" s="125"/>
      <c r="Q32" s="126"/>
      <c r="R32" s="124"/>
    </row>
    <row r="33" spans="1:18" ht="12.75">
      <c r="A33" s="124">
        <v>1989</v>
      </c>
      <c r="B33" s="125">
        <v>395477.3</v>
      </c>
      <c r="C33" s="126">
        <v>8272536</v>
      </c>
      <c r="D33" s="125">
        <v>159173.1</v>
      </c>
      <c r="E33" s="168" t="s">
        <v>0</v>
      </c>
      <c r="F33" s="126">
        <v>1569354.365079365</v>
      </c>
      <c r="G33" s="126">
        <v>47806.053669636494</v>
      </c>
      <c r="H33" s="126">
        <v>32827.52380952381</v>
      </c>
      <c r="J33" s="11">
        <v>252</v>
      </c>
      <c r="K33" s="125"/>
      <c r="L33" s="224">
        <v>32873</v>
      </c>
      <c r="M33" s="314">
        <v>8272536</v>
      </c>
      <c r="N33" s="315">
        <f t="shared" si="0"/>
        <v>8.272536</v>
      </c>
      <c r="O33" s="226"/>
      <c r="P33" s="125"/>
      <c r="Q33" s="126"/>
      <c r="R33" s="124"/>
    </row>
    <row r="34" spans="1:18" ht="12.75">
      <c r="A34" s="124">
        <v>1990</v>
      </c>
      <c r="B34" s="125">
        <v>315625</v>
      </c>
      <c r="C34" s="126">
        <v>6910820</v>
      </c>
      <c r="D34" s="125">
        <v>134040.7</v>
      </c>
      <c r="E34" s="168" t="s">
        <v>0</v>
      </c>
      <c r="F34" s="126">
        <v>1247529.6442687747</v>
      </c>
      <c r="G34" s="126">
        <v>45671.135986757</v>
      </c>
      <c r="H34" s="126">
        <v>27315.494071146244</v>
      </c>
      <c r="J34" s="11">
        <v>253</v>
      </c>
      <c r="K34" s="125"/>
      <c r="L34" s="224">
        <v>33238</v>
      </c>
      <c r="M34" s="314">
        <v>6910820</v>
      </c>
      <c r="N34" s="315">
        <f t="shared" si="0"/>
        <v>6.91082</v>
      </c>
      <c r="O34" s="226"/>
      <c r="P34" s="125"/>
      <c r="Q34" s="126"/>
      <c r="R34" s="124"/>
    </row>
    <row r="35" spans="1:18" ht="12.75">
      <c r="A35" s="124">
        <v>1991</v>
      </c>
      <c r="B35" s="125">
        <v>360460.8</v>
      </c>
      <c r="C35" s="126">
        <v>8279956</v>
      </c>
      <c r="D35" s="125">
        <v>155412.3</v>
      </c>
      <c r="E35" s="168" t="s">
        <v>0</v>
      </c>
      <c r="F35" s="126">
        <v>1424746.2450592886</v>
      </c>
      <c r="G35" s="126">
        <v>43534.14438434214</v>
      </c>
      <c r="H35" s="126">
        <v>32727.098814229248</v>
      </c>
      <c r="J35" s="11">
        <v>253</v>
      </c>
      <c r="K35" s="125"/>
      <c r="L35" s="224">
        <v>33603</v>
      </c>
      <c r="M35" s="314">
        <v>8279956</v>
      </c>
      <c r="N35" s="315">
        <f t="shared" si="0"/>
        <v>8.279956</v>
      </c>
      <c r="O35" s="226"/>
      <c r="P35" s="125"/>
      <c r="Q35" s="126"/>
      <c r="R35" s="124"/>
    </row>
    <row r="36" spans="1:18" ht="12.75">
      <c r="A36" s="124">
        <v>1992</v>
      </c>
      <c r="B36" s="125">
        <v>433858.9</v>
      </c>
      <c r="C36" s="126">
        <v>8507598</v>
      </c>
      <c r="D36" s="125">
        <v>181939.9</v>
      </c>
      <c r="E36" s="168" t="s">
        <v>0</v>
      </c>
      <c r="F36" s="126">
        <v>1708105.905511811</v>
      </c>
      <c r="G36" s="126">
        <v>50996.638534166756</v>
      </c>
      <c r="H36" s="126">
        <v>33494.48031496063</v>
      </c>
      <c r="J36" s="11">
        <v>254</v>
      </c>
      <c r="K36" s="125"/>
      <c r="L36" s="224">
        <v>33969</v>
      </c>
      <c r="M36" s="314">
        <v>8507598</v>
      </c>
      <c r="N36" s="315">
        <f t="shared" si="0"/>
        <v>8.507598</v>
      </c>
      <c r="O36" s="226"/>
      <c r="P36" s="125"/>
      <c r="Q36" s="126"/>
      <c r="R36" s="124"/>
    </row>
    <row r="37" spans="1:18" ht="12.75">
      <c r="A37" s="124">
        <v>1993</v>
      </c>
      <c r="B37" s="125">
        <v>563967.4</v>
      </c>
      <c r="C37" s="126">
        <v>10343533</v>
      </c>
      <c r="D37" s="125">
        <v>215456.4</v>
      </c>
      <c r="E37" s="168" t="s">
        <v>0</v>
      </c>
      <c r="F37" s="126">
        <v>2229120.1581027666</v>
      </c>
      <c r="G37" s="126">
        <v>54523.6719407189</v>
      </c>
      <c r="H37" s="126">
        <v>40883.529644268776</v>
      </c>
      <c r="J37" s="14">
        <v>253</v>
      </c>
      <c r="K37" s="125" t="s">
        <v>0</v>
      </c>
      <c r="L37" s="224">
        <v>34334</v>
      </c>
      <c r="M37" s="314">
        <v>10343533</v>
      </c>
      <c r="N37" s="315">
        <f t="shared" si="0"/>
        <v>10.343533</v>
      </c>
      <c r="O37" s="226"/>
      <c r="P37" s="125"/>
      <c r="Q37" s="126"/>
      <c r="R37" s="124"/>
    </row>
    <row r="38" spans="1:18" ht="12.75">
      <c r="A38" s="124">
        <v>1994</v>
      </c>
      <c r="B38" s="125">
        <v>606002.8</v>
      </c>
      <c r="C38" s="126">
        <v>9386305</v>
      </c>
      <c r="D38" s="125">
        <v>221832.4</v>
      </c>
      <c r="E38" s="168" t="s">
        <v>0</v>
      </c>
      <c r="F38" s="126">
        <v>2404773.015873016</v>
      </c>
      <c r="G38" s="126">
        <v>64562.444966363226</v>
      </c>
      <c r="H38" s="126">
        <v>37247.24206349206</v>
      </c>
      <c r="J38" s="14">
        <v>252</v>
      </c>
      <c r="K38" s="125" t="s">
        <v>0</v>
      </c>
      <c r="L38" s="224">
        <v>34699</v>
      </c>
      <c r="M38" s="314">
        <v>9386305</v>
      </c>
      <c r="N38" s="315">
        <f t="shared" si="0"/>
        <v>9.386305</v>
      </c>
      <c r="O38" s="226"/>
      <c r="P38" s="125"/>
      <c r="Q38" s="126"/>
      <c r="R38" s="124"/>
    </row>
    <row r="39" spans="1:18" ht="12.75">
      <c r="A39" s="124">
        <v>1995</v>
      </c>
      <c r="B39" s="125">
        <v>646332</v>
      </c>
      <c r="C39" s="126">
        <v>9817204</v>
      </c>
      <c r="D39" s="125">
        <v>230318.6</v>
      </c>
      <c r="E39" s="168" t="s">
        <v>0</v>
      </c>
      <c r="F39" s="126">
        <v>2564809.523809524</v>
      </c>
      <c r="G39" s="126">
        <v>65836.66795556046</v>
      </c>
      <c r="H39" s="126">
        <v>38957.15873015873</v>
      </c>
      <c r="J39" s="14">
        <v>252</v>
      </c>
      <c r="K39" s="125" t="s">
        <v>0</v>
      </c>
      <c r="L39" s="224">
        <v>35064</v>
      </c>
      <c r="M39" s="314">
        <v>9817204</v>
      </c>
      <c r="N39" s="315">
        <f t="shared" si="0"/>
        <v>9.817204</v>
      </c>
      <c r="O39" s="226"/>
      <c r="P39" s="125"/>
      <c r="Q39" s="126"/>
      <c r="R39" s="124"/>
    </row>
    <row r="40" spans="1:18" ht="12.75">
      <c r="A40" s="124">
        <v>1996</v>
      </c>
      <c r="B40" s="125">
        <v>741619.1</v>
      </c>
      <c r="C40" s="126">
        <v>10962408</v>
      </c>
      <c r="D40" s="125">
        <v>239618.3</v>
      </c>
      <c r="E40" s="168" t="s">
        <v>0</v>
      </c>
      <c r="F40" s="126">
        <v>2919760.236220473</v>
      </c>
      <c r="G40" s="126">
        <v>67651.11278470936</v>
      </c>
      <c r="H40" s="126">
        <v>43159.086614173226</v>
      </c>
      <c r="J40" s="14">
        <v>254</v>
      </c>
      <c r="K40" s="125" t="s">
        <v>0</v>
      </c>
      <c r="L40" s="224">
        <v>35430</v>
      </c>
      <c r="M40" s="314">
        <v>10962408</v>
      </c>
      <c r="N40" s="315">
        <f t="shared" si="0"/>
        <v>10.962408</v>
      </c>
      <c r="O40" s="226"/>
      <c r="P40" s="125"/>
      <c r="Q40" s="126"/>
      <c r="R40" s="124"/>
    </row>
    <row r="41" spans="1:18" ht="12.75">
      <c r="A41" s="124">
        <v>1997</v>
      </c>
      <c r="B41" s="125">
        <v>1012534.7</v>
      </c>
      <c r="C41" s="126">
        <v>13346346</v>
      </c>
      <c r="D41" s="125">
        <v>280254.5</v>
      </c>
      <c r="E41" s="168"/>
      <c r="F41" s="126">
        <v>4017994.8412698414</v>
      </c>
      <c r="G41" s="126">
        <v>75866.06101774973</v>
      </c>
      <c r="H41" s="126">
        <v>52961.69047619047</v>
      </c>
      <c r="J41" s="14">
        <v>252</v>
      </c>
      <c r="K41" s="125"/>
      <c r="L41" s="224">
        <v>35795</v>
      </c>
      <c r="M41" s="314">
        <v>13346346</v>
      </c>
      <c r="N41" s="315">
        <f t="shared" si="0"/>
        <v>13.346346</v>
      </c>
      <c r="O41" s="226"/>
      <c r="P41" s="125"/>
      <c r="Q41" s="126"/>
      <c r="R41" s="124"/>
    </row>
    <row r="42" spans="1:18" ht="12.75">
      <c r="A42" s="124">
        <v>1998</v>
      </c>
      <c r="B42" s="125">
        <v>1037136.6</v>
      </c>
      <c r="C42" s="126">
        <v>16277103</v>
      </c>
      <c r="D42" s="125">
        <v>259370.6</v>
      </c>
      <c r="E42" s="168"/>
      <c r="F42" s="126">
        <v>4115621.4285714286</v>
      </c>
      <c r="G42" s="126">
        <v>63717.517791710234</v>
      </c>
      <c r="H42" s="126">
        <v>64591.67857142857</v>
      </c>
      <c r="J42" s="14">
        <v>252</v>
      </c>
      <c r="K42" s="125"/>
      <c r="L42" s="224">
        <v>36160</v>
      </c>
      <c r="M42" s="314">
        <v>16277103</v>
      </c>
      <c r="N42" s="315">
        <f t="shared" si="0"/>
        <v>16.277103</v>
      </c>
      <c r="O42" s="226"/>
      <c r="P42" s="125"/>
      <c r="Q42" s="126"/>
      <c r="R42" s="124"/>
    </row>
    <row r="43" spans="1:18" ht="12.75">
      <c r="A43" s="124">
        <v>1999</v>
      </c>
      <c r="B43" s="125">
        <v>1410590</v>
      </c>
      <c r="C43" s="126">
        <v>21076558</v>
      </c>
      <c r="D43" s="125">
        <v>335458.7</v>
      </c>
      <c r="E43" s="168"/>
      <c r="F43" s="126">
        <v>5597579.365079365</v>
      </c>
      <c r="G43" s="126">
        <v>66926.96217285574</v>
      </c>
      <c r="H43" s="126">
        <v>83637.13492063493</v>
      </c>
      <c r="J43" s="14">
        <v>252</v>
      </c>
      <c r="K43" s="125"/>
      <c r="L43" s="224">
        <v>36525</v>
      </c>
      <c r="M43" s="314">
        <v>21076558</v>
      </c>
      <c r="N43" s="315">
        <f t="shared" si="0"/>
        <v>21.076558</v>
      </c>
      <c r="O43" s="226"/>
      <c r="P43" s="125"/>
      <c r="Q43" s="126"/>
      <c r="R43" s="124"/>
    </row>
    <row r="44" spans="1:18" s="238" customFormat="1" ht="12.75">
      <c r="A44" s="124">
        <v>2000</v>
      </c>
      <c r="B44" s="125">
        <v>1895533.8</v>
      </c>
      <c r="C44" s="126">
        <v>29427308</v>
      </c>
      <c r="D44" s="125">
        <v>472733.5</v>
      </c>
      <c r="E44" s="168"/>
      <c r="F44" s="126">
        <v>7521959.5</v>
      </c>
      <c r="G44" s="126">
        <v>64414</v>
      </c>
      <c r="H44" s="126">
        <v>116775</v>
      </c>
      <c r="I44" s="11"/>
      <c r="J44" s="14">
        <v>252</v>
      </c>
      <c r="K44" s="383"/>
      <c r="L44" s="224">
        <v>36891</v>
      </c>
      <c r="M44" s="314">
        <v>29427308</v>
      </c>
      <c r="N44" s="315">
        <f t="shared" si="0"/>
        <v>29.427308</v>
      </c>
      <c r="O44" s="384"/>
      <c r="P44" s="268"/>
      <c r="Q44" s="269"/>
      <c r="R44" s="267"/>
    </row>
    <row r="45" spans="1:18" s="238" customFormat="1" ht="12.75">
      <c r="A45" s="124">
        <v>2001</v>
      </c>
      <c r="B45" s="125">
        <v>1904844.5</v>
      </c>
      <c r="C45" s="126">
        <v>32130988</v>
      </c>
      <c r="D45" s="125">
        <v>595168.8</v>
      </c>
      <c r="E45" s="168"/>
      <c r="F45" s="126">
        <v>7529029.6</v>
      </c>
      <c r="G45" s="126">
        <v>59283.7</v>
      </c>
      <c r="H45" s="126">
        <v>126999.9</v>
      </c>
      <c r="I45" s="11"/>
      <c r="J45" s="14">
        <v>253</v>
      </c>
      <c r="K45" s="383"/>
      <c r="L45" s="224">
        <v>37256</v>
      </c>
      <c r="M45" s="314">
        <v>32130988</v>
      </c>
      <c r="N45" s="315">
        <v>32.130988</v>
      </c>
      <c r="O45" s="384"/>
      <c r="P45" s="268"/>
      <c r="Q45" s="269"/>
      <c r="R45" s="267"/>
    </row>
    <row r="46" spans="1:18" s="238" customFormat="1" ht="12.75">
      <c r="A46" s="124">
        <v>2002</v>
      </c>
      <c r="B46" s="125">
        <v>1815034.2</v>
      </c>
      <c r="C46" s="126">
        <v>37508832</v>
      </c>
      <c r="D46" s="385">
        <v>706428.6</v>
      </c>
      <c r="E46" s="168"/>
      <c r="F46" s="126">
        <v>7202516.666666666</v>
      </c>
      <c r="G46" s="126">
        <v>48389.51530135622</v>
      </c>
      <c r="H46" s="126">
        <v>148844.57142857142</v>
      </c>
      <c r="I46" s="11"/>
      <c r="J46" s="14">
        <v>252</v>
      </c>
      <c r="K46" s="383"/>
      <c r="L46" s="224">
        <v>37621</v>
      </c>
      <c r="M46" s="314">
        <v>37508832</v>
      </c>
      <c r="N46" s="315">
        <v>37.508832</v>
      </c>
      <c r="O46" s="384"/>
      <c r="P46" s="268"/>
      <c r="Q46" s="268"/>
      <c r="R46" s="268"/>
    </row>
    <row r="47" spans="1:18" s="238" customFormat="1" ht="12.75">
      <c r="A47" s="124">
        <v>2003</v>
      </c>
      <c r="B47" s="125">
        <v>1876921.9</v>
      </c>
      <c r="C47" s="126">
        <v>46160508</v>
      </c>
      <c r="D47" s="385">
        <v>820307.3</v>
      </c>
      <c r="E47" s="168"/>
      <c r="F47" s="126">
        <v>7418663.636363636</v>
      </c>
      <c r="G47" s="126">
        <v>40660.772190808646</v>
      </c>
      <c r="H47" s="126">
        <v>182452.60079051382</v>
      </c>
      <c r="I47" s="11"/>
      <c r="J47" s="14">
        <v>253</v>
      </c>
      <c r="K47" s="383"/>
      <c r="L47" s="224">
        <v>37986</v>
      </c>
      <c r="M47" s="314">
        <v>46160508</v>
      </c>
      <c r="N47" s="315">
        <f>M47/1000000</f>
        <v>46.160508</v>
      </c>
      <c r="O47" s="384"/>
      <c r="P47" s="268"/>
      <c r="Q47" s="269"/>
      <c r="R47" s="267"/>
    </row>
    <row r="48" spans="1:18" s="238" customFormat="1" ht="12.75">
      <c r="A48" s="267">
        <v>2004</v>
      </c>
      <c r="B48" s="268">
        <v>2316194.5</v>
      </c>
      <c r="C48" s="269">
        <v>53907459</v>
      </c>
      <c r="D48" s="312">
        <v>881989.4</v>
      </c>
      <c r="E48" s="270"/>
      <c r="F48" s="269">
        <f>(B48/J48)*1000</f>
        <v>9118875.984251969</v>
      </c>
      <c r="G48" s="269">
        <f>(B48/C48)*1000000</f>
        <v>42966.12274008315</v>
      </c>
      <c r="H48" s="269">
        <f>(C48/J48)</f>
        <v>212234.0905511811</v>
      </c>
      <c r="J48" s="239">
        <v>254</v>
      </c>
      <c r="K48" s="383"/>
      <c r="L48" s="316">
        <v>38352</v>
      </c>
      <c r="M48" s="317">
        <v>53907459</v>
      </c>
      <c r="N48" s="318">
        <f>M48/1000000</f>
        <v>53.907459</v>
      </c>
      <c r="O48" s="384"/>
      <c r="P48" s="268"/>
      <c r="Q48" s="269"/>
      <c r="R48" s="267"/>
    </row>
    <row r="49" spans="1:18" ht="12.75">
      <c r="A49" s="124"/>
      <c r="B49" s="125"/>
      <c r="C49" s="126"/>
      <c r="D49" s="125"/>
      <c r="E49" s="168"/>
      <c r="G49" s="310"/>
      <c r="H49" s="126"/>
      <c r="J49" s="14"/>
      <c r="K49" s="125"/>
      <c r="L49" s="226"/>
      <c r="M49" s="314"/>
      <c r="N49" s="314"/>
      <c r="O49" s="226"/>
      <c r="P49" s="125"/>
      <c r="Q49" s="126"/>
      <c r="R49" s="124"/>
    </row>
    <row r="50" spans="1:15" ht="12.75">
      <c r="A50" s="119" t="s">
        <v>52</v>
      </c>
      <c r="B50" s="125"/>
      <c r="C50" s="126"/>
      <c r="D50" s="125"/>
      <c r="E50" s="168"/>
      <c r="F50" s="168"/>
      <c r="G50" s="168"/>
      <c r="H50" s="168"/>
      <c r="I50" s="168"/>
      <c r="J50" s="168"/>
      <c r="O50" s="218"/>
    </row>
    <row r="51" spans="1:15" s="172" customFormat="1" ht="12.75">
      <c r="A51" s="124">
        <v>1995</v>
      </c>
      <c r="B51" s="125">
        <v>270.17</v>
      </c>
      <c r="C51" s="126">
        <v>29009</v>
      </c>
      <c r="D51" s="125">
        <v>544.278</v>
      </c>
      <c r="E51" s="171" t="s">
        <v>0</v>
      </c>
      <c r="F51" s="219">
        <v>1972.043795620438</v>
      </c>
      <c r="G51" s="220">
        <v>9313.31655693061</v>
      </c>
      <c r="H51" s="219">
        <v>211.74452554744525</v>
      </c>
      <c r="I51" s="171"/>
      <c r="J51" s="221">
        <v>137</v>
      </c>
      <c r="L51" s="223"/>
      <c r="M51" s="223"/>
      <c r="N51" s="223"/>
      <c r="O51" s="218"/>
    </row>
    <row r="52" spans="1:15" ht="12.75">
      <c r="A52" s="124">
        <v>1996</v>
      </c>
      <c r="B52" s="125">
        <v>1944.15</v>
      </c>
      <c r="C52" s="126">
        <v>187975</v>
      </c>
      <c r="D52" s="125">
        <v>5529.124</v>
      </c>
      <c r="E52" s="168" t="s">
        <v>0</v>
      </c>
      <c r="F52" s="219">
        <v>7654.133858267717</v>
      </c>
      <c r="G52" s="220">
        <v>10342.598749833754</v>
      </c>
      <c r="H52" s="198">
        <v>740.0590551181102</v>
      </c>
      <c r="I52" s="168"/>
      <c r="J52" s="221">
        <v>254</v>
      </c>
      <c r="K52" s="172"/>
      <c r="O52" s="218"/>
    </row>
    <row r="53" spans="1:15" ht="12.75">
      <c r="A53" s="124">
        <v>1997</v>
      </c>
      <c r="B53" s="125">
        <v>2415.28</v>
      </c>
      <c r="C53" s="126">
        <v>217426</v>
      </c>
      <c r="D53" s="125">
        <v>6443.015</v>
      </c>
      <c r="E53" s="168"/>
      <c r="F53" s="219">
        <v>9584.444444444445</v>
      </c>
      <c r="G53" s="220">
        <v>11108.515080993075</v>
      </c>
      <c r="H53" s="198">
        <v>862.8015873015873</v>
      </c>
      <c r="I53" s="168"/>
      <c r="J53" s="14">
        <v>252</v>
      </c>
      <c r="K53" s="172"/>
      <c r="O53" s="218"/>
    </row>
    <row r="54" spans="1:15" ht="12.75">
      <c r="A54" s="124">
        <v>1998</v>
      </c>
      <c r="B54" s="125">
        <v>1948.15</v>
      </c>
      <c r="C54" s="126">
        <v>225494</v>
      </c>
      <c r="D54" s="125">
        <v>6921.384</v>
      </c>
      <c r="E54" s="168"/>
      <c r="F54" s="219">
        <v>7730.753968253968</v>
      </c>
      <c r="G54" s="220">
        <v>8639.475994926694</v>
      </c>
      <c r="H54" s="198">
        <v>894.8174603174604</v>
      </c>
      <c r="I54" s="168"/>
      <c r="J54" s="14">
        <v>252</v>
      </c>
      <c r="K54" s="172"/>
      <c r="O54" s="218"/>
    </row>
    <row r="55" spans="1:15" ht="12.75">
      <c r="A55" s="124">
        <v>1999</v>
      </c>
      <c r="B55" s="125">
        <v>5397.52</v>
      </c>
      <c r="C55" s="126">
        <v>845556</v>
      </c>
      <c r="D55" s="125">
        <v>21258.52</v>
      </c>
      <c r="E55" s="168"/>
      <c r="F55" s="219">
        <v>21418.73015873016</v>
      </c>
      <c r="G55" s="220">
        <v>6383.397433168235</v>
      </c>
      <c r="H55" s="198">
        <v>3355.3809523809523</v>
      </c>
      <c r="I55" s="168"/>
      <c r="J55" s="14">
        <v>252</v>
      </c>
      <c r="K55" s="172"/>
      <c r="O55" s="218"/>
    </row>
    <row r="56" spans="1:15" s="238" customFormat="1" ht="12.75">
      <c r="A56" s="124">
        <v>2000</v>
      </c>
      <c r="B56" s="125">
        <v>13605.6</v>
      </c>
      <c r="C56" s="126">
        <v>2013584</v>
      </c>
      <c r="D56" s="125">
        <v>39510.3</v>
      </c>
      <c r="E56" s="168"/>
      <c r="F56" s="219">
        <v>53990.47619047619</v>
      </c>
      <c r="G56" s="220">
        <v>6756.9070870646565</v>
      </c>
      <c r="H56" s="198">
        <v>7990.412698412699</v>
      </c>
      <c r="I56" s="168"/>
      <c r="J56" s="14">
        <v>252</v>
      </c>
      <c r="L56" s="225"/>
      <c r="M56" s="225"/>
      <c r="N56" s="225"/>
      <c r="O56" s="276"/>
    </row>
    <row r="57" spans="1:15" s="238" customFormat="1" ht="12.75">
      <c r="A57" s="124">
        <v>2001</v>
      </c>
      <c r="B57" s="125">
        <v>4854.8</v>
      </c>
      <c r="C57" s="126">
        <v>706582</v>
      </c>
      <c r="D57" s="125">
        <v>28166.6</v>
      </c>
      <c r="E57" s="168"/>
      <c r="F57" s="219">
        <v>19188.93</v>
      </c>
      <c r="G57" s="220">
        <v>6870.82</v>
      </c>
      <c r="H57" s="198">
        <v>2792.81</v>
      </c>
      <c r="I57" s="168"/>
      <c r="J57" s="14">
        <v>253</v>
      </c>
      <c r="L57" s="225"/>
      <c r="M57" s="225"/>
      <c r="N57" s="225"/>
      <c r="O57" s="276"/>
    </row>
    <row r="58" spans="1:10" ht="12.75">
      <c r="A58" s="124">
        <v>2002</v>
      </c>
      <c r="B58" s="125">
        <v>3517.63</v>
      </c>
      <c r="C58" s="126">
        <v>449876</v>
      </c>
      <c r="D58" s="385">
        <v>24791.76</v>
      </c>
      <c r="E58" s="168"/>
      <c r="F58" s="198">
        <v>13958.849206349207</v>
      </c>
      <c r="G58" s="386">
        <v>7819.110154798212</v>
      </c>
      <c r="H58" s="198">
        <v>1785.2222222222222</v>
      </c>
      <c r="I58" s="168"/>
      <c r="J58" s="14">
        <v>252</v>
      </c>
    </row>
    <row r="59" spans="1:15" s="238" customFormat="1" ht="12.75">
      <c r="A59" s="124">
        <v>2003</v>
      </c>
      <c r="B59" s="125">
        <v>6615.83</v>
      </c>
      <c r="C59" s="126">
        <v>823948</v>
      </c>
      <c r="D59" s="385">
        <v>57662.28</v>
      </c>
      <c r="E59" s="168"/>
      <c r="F59" s="198">
        <v>26149.519434782607</v>
      </c>
      <c r="G59" s="386">
        <v>8029.424693063154</v>
      </c>
      <c r="H59" s="198">
        <v>3256.711462450593</v>
      </c>
      <c r="I59" s="168"/>
      <c r="J59" s="14">
        <v>253</v>
      </c>
      <c r="L59" s="225"/>
      <c r="M59" s="225"/>
      <c r="N59" s="225"/>
      <c r="O59" s="276"/>
    </row>
    <row r="60" spans="1:15" s="238" customFormat="1" ht="12.75">
      <c r="A60" s="267">
        <v>2004</v>
      </c>
      <c r="B60" s="268">
        <v>18125.9</v>
      </c>
      <c r="C60" s="269">
        <v>1675955</v>
      </c>
      <c r="D60" s="312">
        <v>97325.92</v>
      </c>
      <c r="E60" s="270"/>
      <c r="F60" s="271">
        <f>(B60/J60)*1000</f>
        <v>71361.81102362205</v>
      </c>
      <c r="G60" s="269">
        <f>(B60/C60)*1000000</f>
        <v>10815.26651968579</v>
      </c>
      <c r="H60" s="271">
        <f>(C60/J60)</f>
        <v>6598.248031496063</v>
      </c>
      <c r="I60" s="270"/>
      <c r="J60" s="239">
        <v>254</v>
      </c>
      <c r="L60" s="225"/>
      <c r="M60" s="225"/>
      <c r="N60" s="225"/>
      <c r="O60" s="276"/>
    </row>
    <row r="61" spans="1:15" ht="12.75">
      <c r="A61" s="124"/>
      <c r="B61" s="125"/>
      <c r="C61" s="126"/>
      <c r="D61" s="125"/>
      <c r="E61" s="168" t="s">
        <v>0</v>
      </c>
      <c r="F61" s="231"/>
      <c r="G61" s="231"/>
      <c r="H61" s="232"/>
      <c r="I61" s="168" t="s">
        <v>0</v>
      </c>
      <c r="J61" s="168" t="s">
        <v>0</v>
      </c>
      <c r="O61" s="218"/>
    </row>
    <row r="62" spans="1:15" ht="12.75">
      <c r="A62" s="119" t="s">
        <v>43</v>
      </c>
      <c r="B62" s="125"/>
      <c r="C62" s="126"/>
      <c r="D62" s="129"/>
      <c r="E62" s="168"/>
      <c r="F62" s="119"/>
      <c r="G62" s="125"/>
      <c r="H62" s="126"/>
      <c r="I62" s="125"/>
      <c r="O62" s="218"/>
    </row>
    <row r="63" spans="1:15" ht="12.75">
      <c r="A63" s="124" t="s">
        <v>77</v>
      </c>
      <c r="B63" s="125">
        <v>52.2</v>
      </c>
      <c r="C63" s="126">
        <v>8710</v>
      </c>
      <c r="D63" s="129" t="s">
        <v>101</v>
      </c>
      <c r="E63" s="168" t="s">
        <v>0</v>
      </c>
      <c r="F63" s="124"/>
      <c r="G63" s="125"/>
      <c r="H63" s="125"/>
      <c r="I63" s="125"/>
      <c r="J63" s="125"/>
      <c r="O63" s="218"/>
    </row>
    <row r="64" spans="1:15" ht="12.75">
      <c r="A64" s="124" t="s">
        <v>78</v>
      </c>
      <c r="B64" s="125">
        <v>282.2</v>
      </c>
      <c r="C64" s="126">
        <v>64040</v>
      </c>
      <c r="D64" s="129" t="s">
        <v>101</v>
      </c>
      <c r="E64" s="168" t="s">
        <v>0</v>
      </c>
      <c r="F64" s="168" t="s">
        <v>0</v>
      </c>
      <c r="G64" s="168" t="s">
        <v>0</v>
      </c>
      <c r="H64" s="168" t="s">
        <v>0</v>
      </c>
      <c r="I64" s="168" t="s">
        <v>0</v>
      </c>
      <c r="J64" s="168" t="s">
        <v>0</v>
      </c>
      <c r="O64" s="218"/>
    </row>
    <row r="65" spans="1:15" ht="12.75">
      <c r="A65" s="124" t="s">
        <v>79</v>
      </c>
      <c r="B65" s="125">
        <v>619.6</v>
      </c>
      <c r="C65" s="126">
        <v>131737</v>
      </c>
      <c r="D65" s="129" t="s">
        <v>101</v>
      </c>
      <c r="E65" s="168" t="s">
        <v>0</v>
      </c>
      <c r="F65" s="168" t="s">
        <v>0</v>
      </c>
      <c r="G65" s="168" t="s">
        <v>0</v>
      </c>
      <c r="H65" s="168"/>
      <c r="I65" s="168" t="s">
        <v>0</v>
      </c>
      <c r="J65" s="168" t="s">
        <v>0</v>
      </c>
      <c r="O65" s="218"/>
    </row>
    <row r="66" spans="1:15" ht="12.75">
      <c r="A66" s="124" t="s">
        <v>80</v>
      </c>
      <c r="B66" s="125">
        <v>1226.3</v>
      </c>
      <c r="C66" s="126">
        <v>266660</v>
      </c>
      <c r="D66" s="129" t="s">
        <v>101</v>
      </c>
      <c r="E66" s="168" t="s">
        <v>0</v>
      </c>
      <c r="F66" s="168" t="s">
        <v>0</v>
      </c>
      <c r="G66" s="168" t="s">
        <v>0</v>
      </c>
      <c r="H66" s="168" t="s">
        <v>0</v>
      </c>
      <c r="I66" s="168" t="s">
        <v>0</v>
      </c>
      <c r="J66" s="168" t="s">
        <v>0</v>
      </c>
      <c r="O66" s="218"/>
    </row>
    <row r="67" spans="1:15" ht="12.75">
      <c r="A67" s="124" t="s">
        <v>81</v>
      </c>
      <c r="B67" s="125">
        <v>1469.2</v>
      </c>
      <c r="C67" s="126">
        <v>287243</v>
      </c>
      <c r="D67" s="129" t="s">
        <v>101</v>
      </c>
      <c r="E67" s="168" t="s">
        <v>0</v>
      </c>
      <c r="F67" s="168" t="s">
        <v>0</v>
      </c>
      <c r="G67" s="168" t="s">
        <v>0</v>
      </c>
      <c r="H67" s="168" t="s">
        <v>0</v>
      </c>
      <c r="I67" s="168" t="s">
        <v>0</v>
      </c>
      <c r="J67" s="168" t="s">
        <v>0</v>
      </c>
      <c r="O67" s="218"/>
    </row>
    <row r="68" spans="1:15" ht="12.75">
      <c r="A68" s="124" t="s">
        <v>82</v>
      </c>
      <c r="B68" s="125">
        <v>1704.5</v>
      </c>
      <c r="C68" s="126">
        <v>335503</v>
      </c>
      <c r="D68" s="129" t="s">
        <v>101</v>
      </c>
      <c r="E68" s="168" t="s">
        <v>0</v>
      </c>
      <c r="F68" s="168" t="s">
        <v>0</v>
      </c>
      <c r="G68" s="168" t="s">
        <v>0</v>
      </c>
      <c r="H68" s="168" t="s">
        <v>0</v>
      </c>
      <c r="I68" s="168" t="s">
        <v>0</v>
      </c>
      <c r="J68" s="168" t="s">
        <v>0</v>
      </c>
      <c r="O68" s="218"/>
    </row>
    <row r="69" spans="1:15" ht="12.75">
      <c r="A69" s="124" t="s">
        <v>83</v>
      </c>
      <c r="B69" s="125">
        <v>2757.4</v>
      </c>
      <c r="C69" s="126">
        <v>414558</v>
      </c>
      <c r="D69" s="129" t="s">
        <v>101</v>
      </c>
      <c r="E69" s="168" t="s">
        <v>0</v>
      </c>
      <c r="F69" s="168" t="s">
        <v>0</v>
      </c>
      <c r="G69" s="168" t="s">
        <v>0</v>
      </c>
      <c r="H69" s="168" t="s">
        <v>0</v>
      </c>
      <c r="I69" s="168" t="s">
        <v>0</v>
      </c>
      <c r="J69" s="168" t="s">
        <v>0</v>
      </c>
      <c r="O69" s="218"/>
    </row>
    <row r="70" spans="1:15" ht="12.75">
      <c r="A70" s="124">
        <v>1987</v>
      </c>
      <c r="B70" s="125">
        <v>7128</v>
      </c>
      <c r="C70" s="126">
        <v>965990</v>
      </c>
      <c r="D70" s="125">
        <v>10548.8</v>
      </c>
      <c r="E70" s="168" t="s">
        <v>0</v>
      </c>
      <c r="F70" s="168" t="s">
        <v>0</v>
      </c>
      <c r="G70" s="168" t="s">
        <v>0</v>
      </c>
      <c r="H70" s="168" t="s">
        <v>0</v>
      </c>
      <c r="I70" s="168" t="s">
        <v>0</v>
      </c>
      <c r="J70" s="168" t="s">
        <v>0</v>
      </c>
      <c r="O70" s="218"/>
    </row>
    <row r="71" spans="1:15" ht="12.75">
      <c r="A71" s="124">
        <v>1988</v>
      </c>
      <c r="B71" s="125">
        <v>3618.7</v>
      </c>
      <c r="C71" s="126">
        <v>349456</v>
      </c>
      <c r="D71" s="125">
        <v>5981.2</v>
      </c>
      <c r="E71" s="168" t="s">
        <v>0</v>
      </c>
      <c r="F71" s="168" t="s">
        <v>0</v>
      </c>
      <c r="G71" s="168" t="s">
        <v>0</v>
      </c>
      <c r="H71" s="168" t="s">
        <v>0</v>
      </c>
      <c r="I71" s="168" t="s">
        <v>0</v>
      </c>
      <c r="J71" s="168" t="s">
        <v>0</v>
      </c>
      <c r="O71" s="218"/>
    </row>
    <row r="72" spans="1:15" ht="12.75">
      <c r="A72" s="124">
        <v>1989</v>
      </c>
      <c r="B72" s="125">
        <v>4993.1</v>
      </c>
      <c r="C72" s="126">
        <v>449621</v>
      </c>
      <c r="D72" s="125">
        <v>8637.7</v>
      </c>
      <c r="E72" s="168" t="s">
        <v>0</v>
      </c>
      <c r="F72" s="168" t="s">
        <v>0</v>
      </c>
      <c r="G72" s="168" t="s">
        <v>0</v>
      </c>
      <c r="H72" s="168" t="s">
        <v>0</v>
      </c>
      <c r="I72" s="168" t="s">
        <v>0</v>
      </c>
      <c r="J72" s="168" t="s">
        <v>0</v>
      </c>
      <c r="O72" s="218"/>
    </row>
    <row r="73" spans="1:15" ht="12.75">
      <c r="A73" s="124">
        <v>1990</v>
      </c>
      <c r="B73" s="125">
        <v>2616.6</v>
      </c>
      <c r="C73" s="126">
        <v>228790</v>
      </c>
      <c r="D73" s="125">
        <v>6393.2</v>
      </c>
      <c r="E73" s="168" t="s">
        <v>0</v>
      </c>
      <c r="G73" s="168"/>
      <c r="H73" s="168"/>
      <c r="I73" s="168"/>
      <c r="J73" s="168"/>
      <c r="O73" s="218"/>
    </row>
    <row r="74" spans="1:15" ht="12.75">
      <c r="A74" s="124">
        <v>1991</v>
      </c>
      <c r="B74" s="125">
        <v>1532.9</v>
      </c>
      <c r="C74" s="126">
        <v>155572</v>
      </c>
      <c r="D74" s="125">
        <v>4913.8</v>
      </c>
      <c r="E74" s="168" t="s">
        <v>0</v>
      </c>
      <c r="G74" s="170"/>
      <c r="H74" s="168"/>
      <c r="I74" s="168"/>
      <c r="J74" s="168"/>
      <c r="O74" s="218"/>
    </row>
    <row r="75" spans="1:15" ht="12.75">
      <c r="A75" s="124">
        <v>1992</v>
      </c>
      <c r="B75" s="125">
        <v>1409.2</v>
      </c>
      <c r="C75" s="126">
        <v>143167</v>
      </c>
      <c r="D75" s="125">
        <v>4870.4</v>
      </c>
      <c r="E75" s="168" t="s">
        <v>0</v>
      </c>
      <c r="G75" s="170"/>
      <c r="H75" s="168"/>
      <c r="I75" s="168"/>
      <c r="J75" s="168"/>
      <c r="O75" s="218"/>
    </row>
    <row r="76" spans="1:15" ht="12.75">
      <c r="A76" s="124">
        <v>1993</v>
      </c>
      <c r="B76" s="125">
        <v>2332.6</v>
      </c>
      <c r="C76" s="126">
        <v>230150</v>
      </c>
      <c r="D76" s="125">
        <v>9296.7</v>
      </c>
      <c r="E76" s="168" t="s">
        <v>0</v>
      </c>
      <c r="G76" s="170"/>
      <c r="H76" s="168"/>
      <c r="I76" s="168"/>
      <c r="J76" s="168"/>
      <c r="O76" s="218"/>
    </row>
    <row r="77" spans="1:15" ht="12.75">
      <c r="A77" s="124">
        <v>1994</v>
      </c>
      <c r="B77" s="125">
        <v>2526.4</v>
      </c>
      <c r="C77" s="126">
        <v>209720</v>
      </c>
      <c r="D77" s="125">
        <v>9140.5</v>
      </c>
      <c r="E77" s="168" t="s">
        <v>0</v>
      </c>
      <c r="G77" s="170"/>
      <c r="H77" s="168"/>
      <c r="I77" s="168"/>
      <c r="J77" s="168"/>
      <c r="O77" s="218"/>
    </row>
    <row r="78" spans="1:15" ht="12.75">
      <c r="A78" s="124">
        <v>1995</v>
      </c>
      <c r="B78" s="125">
        <v>1557.4</v>
      </c>
      <c r="C78" s="126">
        <v>127907</v>
      </c>
      <c r="D78" s="125">
        <v>6516.9</v>
      </c>
      <c r="E78" s="168"/>
      <c r="F78" s="169"/>
      <c r="G78" s="170"/>
      <c r="H78" s="168"/>
      <c r="I78" s="168"/>
      <c r="J78" s="168"/>
      <c r="O78" s="218"/>
    </row>
    <row r="79" spans="1:15" ht="15">
      <c r="A79" s="124">
        <v>1996</v>
      </c>
      <c r="B79" s="125">
        <v>1296</v>
      </c>
      <c r="C79" s="126">
        <v>88215</v>
      </c>
      <c r="D79" s="125">
        <v>3406</v>
      </c>
      <c r="E79" s="168" t="s">
        <v>0</v>
      </c>
      <c r="F79"/>
      <c r="G79" s="170"/>
      <c r="H79" s="168" t="s">
        <v>0</v>
      </c>
      <c r="I79" s="168" t="s">
        <v>0</v>
      </c>
      <c r="J79" s="168" t="s">
        <v>0</v>
      </c>
      <c r="O79" s="218"/>
    </row>
    <row r="80" ht="12.75">
      <c r="O80" s="218"/>
    </row>
    <row r="81" spans="1:15" ht="12.75">
      <c r="A81" s="169" t="s">
        <v>176</v>
      </c>
      <c r="O81" s="218"/>
    </row>
    <row r="82" spans="1:15" ht="12.75">
      <c r="A82" s="169" t="s">
        <v>175</v>
      </c>
      <c r="O82" s="218"/>
    </row>
    <row r="83" spans="1:15" ht="12.75">
      <c r="A83" s="169" t="s">
        <v>138</v>
      </c>
      <c r="O83" s="218"/>
    </row>
    <row r="84" ht="12.75">
      <c r="O84" s="218"/>
    </row>
    <row r="85" ht="12.75">
      <c r="O85" s="218"/>
    </row>
    <row r="86" ht="12.75">
      <c r="O86" s="218"/>
    </row>
    <row r="87" ht="12.75">
      <c r="O87" s="218"/>
    </row>
    <row r="88" ht="12.75">
      <c r="O88" s="218"/>
    </row>
    <row r="89" ht="12.75">
      <c r="O89" s="218"/>
    </row>
    <row r="90" ht="12.75">
      <c r="O90" s="218"/>
    </row>
    <row r="91" ht="12.75">
      <c r="O91" s="218"/>
    </row>
    <row r="92" ht="12.75">
      <c r="O92" s="218"/>
    </row>
    <row r="93" ht="12.75">
      <c r="O93" s="218"/>
    </row>
    <row r="94" ht="12.75">
      <c r="O94" s="218"/>
    </row>
    <row r="95" ht="12.75">
      <c r="O95" s="218"/>
    </row>
    <row r="96" ht="12.75">
      <c r="O96" s="218"/>
    </row>
    <row r="97" ht="12.75">
      <c r="O97" s="218"/>
    </row>
    <row r="98" ht="12.75">
      <c r="O98" s="218"/>
    </row>
    <row r="99" ht="12.75">
      <c r="O99" s="218"/>
    </row>
    <row r="100" ht="12.75">
      <c r="O100" s="218"/>
    </row>
    <row r="101" ht="12.75">
      <c r="O101" s="218"/>
    </row>
    <row r="102" ht="12.75">
      <c r="O102" s="218"/>
    </row>
    <row r="103" ht="12.75">
      <c r="O103" s="218"/>
    </row>
    <row r="104" ht="12.75">
      <c r="O104" s="218"/>
    </row>
    <row r="105" ht="12.75">
      <c r="O105" s="218"/>
    </row>
    <row r="106" ht="12.75">
      <c r="O106" s="218"/>
    </row>
    <row r="107" ht="12.75">
      <c r="O107" s="218"/>
    </row>
    <row r="108" ht="12.75">
      <c r="O108" s="218"/>
    </row>
    <row r="109" ht="12.75">
      <c r="O109" s="218"/>
    </row>
    <row r="110" ht="12.75">
      <c r="O110" s="218"/>
    </row>
    <row r="111" ht="12.75">
      <c r="O111" s="218"/>
    </row>
    <row r="112" ht="12.75">
      <c r="O112" s="218"/>
    </row>
    <row r="113" ht="12.75">
      <c r="O113" s="218"/>
    </row>
    <row r="114" ht="12.75">
      <c r="O114" s="218"/>
    </row>
    <row r="115" ht="12.75">
      <c r="O115" s="218"/>
    </row>
    <row r="116" ht="12.75">
      <c r="O116" s="218"/>
    </row>
    <row r="117" ht="12.75">
      <c r="O117" s="218"/>
    </row>
    <row r="118" ht="12.75">
      <c r="O118" s="218"/>
    </row>
    <row r="119" ht="12.75">
      <c r="O119" s="218"/>
    </row>
    <row r="120" ht="12.75">
      <c r="O120" s="218"/>
    </row>
    <row r="121" ht="12.75">
      <c r="O121" s="218"/>
    </row>
    <row r="122" ht="12.75">
      <c r="O122" s="218"/>
    </row>
    <row r="123" ht="12.75">
      <c r="O123" s="218"/>
    </row>
    <row r="124" ht="12.75">
      <c r="O124" s="218"/>
    </row>
    <row r="125" ht="12.75">
      <c r="O125" s="218"/>
    </row>
    <row r="126" ht="12.75">
      <c r="O126" s="218"/>
    </row>
    <row r="127" ht="12.75">
      <c r="O127" s="218"/>
    </row>
    <row r="128" ht="12.75">
      <c r="O128" s="218"/>
    </row>
    <row r="129" ht="12.75">
      <c r="O129" s="218"/>
    </row>
    <row r="130" ht="12.75">
      <c r="O130" s="218"/>
    </row>
    <row r="131" ht="12.75">
      <c r="O131" s="218"/>
    </row>
    <row r="132" ht="12.75">
      <c r="O132" s="218"/>
    </row>
    <row r="133" ht="12.75">
      <c r="O133" s="218"/>
    </row>
    <row r="134" ht="12.75">
      <c r="O134" s="218"/>
    </row>
    <row r="135" ht="12.75">
      <c r="O135" s="218"/>
    </row>
    <row r="136" ht="12.75">
      <c r="O136" s="218"/>
    </row>
    <row r="137" ht="12.75">
      <c r="O137" s="218"/>
    </row>
    <row r="138" ht="12.75">
      <c r="O138" s="218"/>
    </row>
    <row r="139" ht="12.75">
      <c r="O139" s="218"/>
    </row>
    <row r="140" ht="12.75">
      <c r="O140" s="218"/>
    </row>
    <row r="141" ht="12.75">
      <c r="O141" s="218"/>
    </row>
    <row r="142" ht="12.75">
      <c r="O142" s="218"/>
    </row>
    <row r="143" ht="12.75">
      <c r="O143" s="218"/>
    </row>
    <row r="144" ht="12.75">
      <c r="O144" s="218"/>
    </row>
    <row r="145" ht="12.75">
      <c r="O145" s="218"/>
    </row>
    <row r="146" ht="12.75">
      <c r="O146" s="218"/>
    </row>
    <row r="147" ht="12.75">
      <c r="O147" s="218"/>
    </row>
    <row r="148" ht="12.75">
      <c r="O148" s="218"/>
    </row>
    <row r="149" ht="12.75">
      <c r="O149" s="218"/>
    </row>
    <row r="150" ht="12.75">
      <c r="O150" s="218"/>
    </row>
    <row r="151" ht="12.75">
      <c r="O151" s="218"/>
    </row>
    <row r="152" ht="12.75">
      <c r="O152" s="218"/>
    </row>
    <row r="153" ht="12.75">
      <c r="O153" s="218"/>
    </row>
    <row r="154" ht="12.75">
      <c r="O154" s="218"/>
    </row>
    <row r="155" ht="12.75">
      <c r="O155" s="218"/>
    </row>
    <row r="156" ht="12.75">
      <c r="O156" s="218"/>
    </row>
    <row r="157" ht="12.75">
      <c r="O157" s="218"/>
    </row>
    <row r="158" ht="12.75">
      <c r="O158" s="218"/>
    </row>
    <row r="159" ht="12.75">
      <c r="O159" s="218"/>
    </row>
    <row r="160" ht="12.75">
      <c r="O160" s="218"/>
    </row>
    <row r="161" ht="12.75">
      <c r="O161" s="218"/>
    </row>
    <row r="162" ht="12.75">
      <c r="O162" s="218"/>
    </row>
    <row r="163" ht="12.75">
      <c r="O163" s="218"/>
    </row>
    <row r="164" ht="12.75">
      <c r="O164" s="218"/>
    </row>
    <row r="165" ht="12.75">
      <c r="O165" s="218"/>
    </row>
    <row r="166" ht="12.75">
      <c r="O166" s="218"/>
    </row>
    <row r="167" ht="12.75">
      <c r="O167" s="218"/>
    </row>
    <row r="168" ht="12.75">
      <c r="O168" s="218"/>
    </row>
    <row r="169" ht="12.75">
      <c r="O169" s="218"/>
    </row>
    <row r="170" ht="12.75">
      <c r="O170" s="218"/>
    </row>
    <row r="171" ht="12.75">
      <c r="O171" s="218"/>
    </row>
    <row r="172" ht="12.75">
      <c r="O172" s="218"/>
    </row>
    <row r="173" ht="12.75">
      <c r="O173" s="218"/>
    </row>
    <row r="174" ht="12.75">
      <c r="O174" s="218"/>
    </row>
    <row r="175" ht="12.75">
      <c r="O175" s="218"/>
    </row>
    <row r="176" ht="12.75">
      <c r="O176" s="218"/>
    </row>
    <row r="177" ht="12.75">
      <c r="O177" s="218"/>
    </row>
    <row r="178" ht="12.75">
      <c r="O178" s="218"/>
    </row>
    <row r="179" ht="12.75">
      <c r="O179" s="218"/>
    </row>
    <row r="180" ht="12.75">
      <c r="O180" s="218"/>
    </row>
    <row r="181" ht="12.75">
      <c r="O181" s="218"/>
    </row>
    <row r="182" ht="12.75">
      <c r="O182" s="218"/>
    </row>
    <row r="183" ht="12.75">
      <c r="O183" s="218"/>
    </row>
    <row r="184" ht="12.75">
      <c r="O184" s="218"/>
    </row>
    <row r="185" ht="12.75">
      <c r="O185" s="218"/>
    </row>
    <row r="186" ht="12.75">
      <c r="O186" s="218"/>
    </row>
    <row r="187" ht="12.75">
      <c r="O187" s="218"/>
    </row>
    <row r="188" ht="12.75">
      <c r="O188" s="218"/>
    </row>
    <row r="189" ht="12.75">
      <c r="O189" s="218"/>
    </row>
    <row r="190" ht="12.75">
      <c r="O190" s="218"/>
    </row>
    <row r="191" ht="12.75">
      <c r="O191" s="218"/>
    </row>
    <row r="192" ht="12.75">
      <c r="O192" s="218"/>
    </row>
    <row r="193" ht="12.75">
      <c r="O193" s="218"/>
    </row>
    <row r="194" ht="12.75">
      <c r="O194" s="218"/>
    </row>
    <row r="195" ht="12.75">
      <c r="O195" s="218"/>
    </row>
    <row r="196" ht="12.75">
      <c r="O196" s="218"/>
    </row>
    <row r="197" ht="12.75">
      <c r="O197" s="218"/>
    </row>
    <row r="198" ht="12.75">
      <c r="O198" s="218"/>
    </row>
    <row r="199" ht="12.75">
      <c r="O199" s="218"/>
    </row>
    <row r="200" ht="12.75">
      <c r="O200" s="218"/>
    </row>
    <row r="201" ht="12.75">
      <c r="O201" s="218"/>
    </row>
    <row r="202" ht="12.75">
      <c r="O202" s="218"/>
    </row>
    <row r="203" ht="12.75">
      <c r="O203" s="218"/>
    </row>
    <row r="204" ht="12.75">
      <c r="O204" s="218"/>
    </row>
    <row r="205" ht="12.75">
      <c r="O205" s="218"/>
    </row>
    <row r="206" ht="12.75">
      <c r="O206" s="218"/>
    </row>
    <row r="207" ht="12.75">
      <c r="O207" s="218"/>
    </row>
    <row r="208" ht="12.75">
      <c r="O208" s="218"/>
    </row>
    <row r="209" ht="12.75">
      <c r="O209" s="218"/>
    </row>
    <row r="210" ht="12.75">
      <c r="O210" s="218"/>
    </row>
    <row r="211" ht="12.75">
      <c r="O211" s="218"/>
    </row>
    <row r="212" ht="12.75">
      <c r="O212" s="218"/>
    </row>
    <row r="213" ht="12.75">
      <c r="O213" s="218"/>
    </row>
    <row r="214" ht="12.75">
      <c r="O214" s="218"/>
    </row>
    <row r="215" ht="12.75">
      <c r="O215" s="218"/>
    </row>
    <row r="216" ht="12.75">
      <c r="O216" s="218"/>
    </row>
    <row r="217" ht="12.75">
      <c r="O217" s="218"/>
    </row>
    <row r="218" ht="12.75">
      <c r="O218" s="218"/>
    </row>
    <row r="219" ht="12.75">
      <c r="O219" s="218"/>
    </row>
    <row r="220" ht="12.75">
      <c r="O220" s="218"/>
    </row>
    <row r="221" ht="12.75">
      <c r="O221" s="218"/>
    </row>
    <row r="222" ht="12.75">
      <c r="O222" s="218"/>
    </row>
    <row r="223" ht="12.75">
      <c r="O223" s="218"/>
    </row>
    <row r="224" ht="12.75">
      <c r="O224" s="218"/>
    </row>
    <row r="225" ht="12.75">
      <c r="O225" s="218"/>
    </row>
    <row r="226" ht="12.75">
      <c r="O226" s="218"/>
    </row>
    <row r="227" ht="12.75">
      <c r="O227" s="218"/>
    </row>
    <row r="228" ht="12.75">
      <c r="O228" s="218"/>
    </row>
    <row r="229" ht="12.75">
      <c r="O229" s="218"/>
    </row>
    <row r="230" ht="12.75">
      <c r="O230" s="218"/>
    </row>
    <row r="231" ht="12.75">
      <c r="O231" s="218"/>
    </row>
    <row r="232" ht="12.75">
      <c r="O232" s="218"/>
    </row>
    <row r="233" ht="12.75">
      <c r="O233" s="218"/>
    </row>
    <row r="234" ht="12.75">
      <c r="O234" s="218"/>
    </row>
    <row r="235" ht="12.75">
      <c r="O235" s="218"/>
    </row>
    <row r="236" ht="12.75">
      <c r="O236" s="218"/>
    </row>
    <row r="237" ht="12.75">
      <c r="O237" s="218"/>
    </row>
    <row r="238" ht="12.75">
      <c r="O238" s="218"/>
    </row>
    <row r="239" ht="12.75">
      <c r="O239" s="218"/>
    </row>
    <row r="240" ht="12.75">
      <c r="O240" s="218"/>
    </row>
    <row r="241" ht="12.75">
      <c r="O241" s="218"/>
    </row>
    <row r="242" ht="12.75">
      <c r="O242" s="218"/>
    </row>
    <row r="243" ht="12.75">
      <c r="O243" s="218"/>
    </row>
    <row r="244" ht="12.75">
      <c r="O244" s="218"/>
    </row>
    <row r="245" ht="12.75">
      <c r="O245" s="218"/>
    </row>
    <row r="246" ht="12.75">
      <c r="O246" s="218"/>
    </row>
    <row r="247" ht="12.75">
      <c r="O247" s="218"/>
    </row>
    <row r="248" ht="12.75">
      <c r="O248" s="218"/>
    </row>
    <row r="249" ht="12.75">
      <c r="O249" s="218"/>
    </row>
    <row r="250" ht="12.75">
      <c r="O250" s="218"/>
    </row>
    <row r="251" ht="12.75">
      <c r="O251" s="218"/>
    </row>
    <row r="252" ht="12.75">
      <c r="O252" s="218"/>
    </row>
    <row r="253" ht="12.75">
      <c r="O253" s="218"/>
    </row>
    <row r="254" ht="12.75">
      <c r="O254" s="218"/>
    </row>
  </sheetData>
  <printOptions/>
  <pageMargins left="0.75" right="0.75" top="1" bottom="1" header="0.5" footer="0.5"/>
  <pageSetup fitToHeight="2" fitToWidth="1" horizontalDpi="600" verticalDpi="600" orientation="portrait" paperSize="9" r:id="rId1"/>
  <headerFooter alignWithMargins="0">
    <oddFooter>&amp;L&amp;8Market Information and Analysis
London Stock Exchange</oddFooter>
  </headerFooter>
  <rowBreaks count="1" manualBreakCount="1">
    <brk id="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London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kbonsu</cp:lastModifiedBy>
  <cp:lastPrinted>2005-09-09T15:53:27Z</cp:lastPrinted>
  <dcterms:created xsi:type="dcterms:W3CDTF">2000-07-05T08:37:22Z</dcterms:created>
  <dcterms:modified xsi:type="dcterms:W3CDTF">2005-09-09T15:53:38Z</dcterms:modified>
  <cp:category/>
  <cp:version/>
  <cp:contentType/>
  <cp:contentStatus/>
</cp:coreProperties>
</file>